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08" yWindow="-12" windowWidth="11556" windowHeight="8472" activeTab="2"/>
  </bookViews>
  <sheets>
    <sheet name="Savings Acct" sheetId="74" r:id="rId1"/>
    <sheet name="Checking Account" sheetId="68" r:id="rId2"/>
    <sheet name="Summary" sheetId="24" r:id="rId3"/>
    <sheet name="Drop Down List" sheetId="73" state="hidden" r:id="rId4"/>
  </sheets>
  <definedNames>
    <definedName name="Categories">'Drop Down List'!$A$2:$A$50</definedName>
    <definedName name="PMTMETHOD">#REF!</definedName>
    <definedName name="_xlnm.Print_Area" localSheetId="2">Summary!$A$1:$F$86</definedName>
    <definedName name="_xlnm.Print_Titles" localSheetId="1">'Checking Account'!$1:$5</definedName>
    <definedName name="_xlnm.Print_Titles" localSheetId="2">Summary!$1:$6</definedName>
  </definedNames>
  <calcPr calcId="145621"/>
</workbook>
</file>

<file path=xl/calcChain.xml><?xml version="1.0" encoding="utf-8"?>
<calcChain xmlns="http://schemas.openxmlformats.org/spreadsheetml/2006/main">
  <c r="B8" i="24" l="1"/>
  <c r="B11" i="24"/>
  <c r="B12" i="24"/>
  <c r="F12" i="24" s="1"/>
  <c r="B13" i="24"/>
  <c r="B14" i="24"/>
  <c r="F14" i="24" s="1"/>
  <c r="B15" i="24"/>
  <c r="B52" i="24"/>
  <c r="B53" i="24"/>
  <c r="B54" i="24"/>
  <c r="B37" i="24"/>
  <c r="B38" i="24"/>
  <c r="B41" i="24"/>
  <c r="B42" i="24"/>
  <c r="B43" i="24"/>
  <c r="B21" i="24"/>
  <c r="B25" i="24" s="1"/>
  <c r="B22" i="24"/>
  <c r="B23" i="24"/>
  <c r="B24" i="24"/>
  <c r="B62" i="24"/>
  <c r="B63" i="24"/>
  <c r="B64" i="24"/>
  <c r="B57" i="24"/>
  <c r="B58" i="24"/>
  <c r="B59" i="24"/>
  <c r="B67" i="24"/>
  <c r="B68" i="24"/>
  <c r="B69" i="24"/>
  <c r="B31" i="24"/>
  <c r="B32" i="24"/>
  <c r="B34" i="24" s="1"/>
  <c r="B33" i="24"/>
  <c r="B27" i="24"/>
  <c r="B28" i="24"/>
  <c r="B47" i="24"/>
  <c r="B48" i="24"/>
  <c r="B49" i="24"/>
  <c r="F49" i="24" s="1"/>
  <c r="B72" i="24"/>
  <c r="B73" i="24" s="1"/>
  <c r="B79" i="24"/>
  <c r="H6" i="68"/>
  <c r="H7" i="68"/>
  <c r="H8" i="68" s="1"/>
  <c r="H9" i="68" s="1"/>
  <c r="H10" i="68" s="1"/>
  <c r="H11" i="68" s="1"/>
  <c r="H12" i="68" s="1"/>
  <c r="H13" i="68" s="1"/>
  <c r="H14" i="68" s="1"/>
  <c r="H15" i="68" s="1"/>
  <c r="H16" i="68" s="1"/>
  <c r="H17" i="68" s="1"/>
  <c r="H18" i="68" s="1"/>
  <c r="H19" i="68" s="1"/>
  <c r="H20" i="68" s="1"/>
  <c r="H21" i="68" s="1"/>
  <c r="H22" i="68" s="1"/>
  <c r="H23" i="68" s="1"/>
  <c r="H24" i="68" s="1"/>
  <c r="H25" i="68" s="1"/>
  <c r="H26" i="68" s="1"/>
  <c r="H27" i="68" s="1"/>
  <c r="H28" i="68" s="1"/>
  <c r="H29" i="68" s="1"/>
  <c r="H30" i="68" s="1"/>
  <c r="H31" i="68" s="1"/>
  <c r="H32" i="68" s="1"/>
  <c r="H33" i="68" s="1"/>
  <c r="H34" i="68" s="1"/>
  <c r="H35" i="68" s="1"/>
  <c r="H36" i="68" s="1"/>
  <c r="H37" i="68" s="1"/>
  <c r="H38" i="68" s="1"/>
  <c r="H39" i="68" s="1"/>
  <c r="H40" i="68" s="1"/>
  <c r="H41" i="68" s="1"/>
  <c r="H42" i="68" s="1"/>
  <c r="H43" i="68" s="1"/>
  <c r="H44" i="68" s="1"/>
  <c r="H45" i="68" s="1"/>
  <c r="H46" i="68" s="1"/>
  <c r="H47" i="68" s="1"/>
  <c r="H48" i="68" s="1"/>
  <c r="H49" i="68" s="1"/>
  <c r="H50" i="68" s="1"/>
  <c r="H51" i="68" s="1"/>
  <c r="H52" i="68" s="1"/>
  <c r="H53" i="68" s="1"/>
  <c r="H54" i="68" s="1"/>
  <c r="H55" i="68" s="1"/>
  <c r="H56" i="68" s="1"/>
  <c r="H57" i="68" s="1"/>
  <c r="H58" i="68" s="1"/>
  <c r="H59" i="68" s="1"/>
  <c r="H60" i="68" s="1"/>
  <c r="H61" i="68" s="1"/>
  <c r="H62" i="68" s="1"/>
  <c r="H63" i="68" s="1"/>
  <c r="H64" i="68" s="1"/>
  <c r="H65" i="68" s="1"/>
  <c r="H66" i="68" s="1"/>
  <c r="H67" i="68" s="1"/>
  <c r="H68" i="68" s="1"/>
  <c r="H69" i="68" s="1"/>
  <c r="H70" i="68" s="1"/>
  <c r="H71" i="68" s="1"/>
  <c r="H72" i="68" s="1"/>
  <c r="H73" i="68" s="1"/>
  <c r="H74" i="68" s="1"/>
  <c r="H75" i="68" s="1"/>
  <c r="H76" i="68" s="1"/>
  <c r="H77" i="68" s="1"/>
  <c r="H6" i="74"/>
  <c r="H7" i="74"/>
  <c r="H8" i="74" s="1"/>
  <c r="H9" i="74" s="1"/>
  <c r="H10" i="74" s="1"/>
  <c r="H11" i="74" s="1"/>
  <c r="H12" i="74" s="1"/>
  <c r="H13" i="74" s="1"/>
  <c r="H14" i="74" s="1"/>
  <c r="H15" i="74" s="1"/>
  <c r="H16" i="74" s="1"/>
  <c r="H17" i="74" s="1"/>
  <c r="H18" i="74" s="1"/>
  <c r="H19" i="74" s="1"/>
  <c r="H20" i="74" s="1"/>
  <c r="H21" i="74" s="1"/>
  <c r="H22" i="74" s="1"/>
  <c r="H23" i="74" s="1"/>
  <c r="H24" i="74" s="1"/>
  <c r="H25" i="74" s="1"/>
  <c r="H26" i="74" s="1"/>
  <c r="H27" i="74" s="1"/>
  <c r="H28" i="74" s="1"/>
  <c r="H29" i="74" s="1"/>
  <c r="H30" i="74" s="1"/>
  <c r="H31" i="74" s="1"/>
  <c r="H32" i="74" s="1"/>
  <c r="H33" i="74" s="1"/>
  <c r="H34" i="74" s="1"/>
  <c r="H35" i="74" s="1"/>
  <c r="H36" i="74" s="1"/>
  <c r="H37" i="74" s="1"/>
  <c r="H38" i="74" s="1"/>
  <c r="H39" i="74" s="1"/>
  <c r="H40" i="74" s="1"/>
  <c r="H41" i="74" s="1"/>
  <c r="H42" i="74" s="1"/>
  <c r="H43" i="74" s="1"/>
  <c r="H44" i="74" s="1"/>
  <c r="H45" i="74" s="1"/>
  <c r="H46" i="74" s="1"/>
  <c r="H47" i="74" s="1"/>
  <c r="H48" i="74" s="1"/>
  <c r="H49" i="74" s="1"/>
  <c r="H50" i="74" s="1"/>
  <c r="H51" i="74" s="1"/>
  <c r="H52" i="74" s="1"/>
  <c r="H53" i="74" s="1"/>
  <c r="H54" i="74" s="1"/>
  <c r="H55" i="74" s="1"/>
  <c r="H56" i="74" s="1"/>
  <c r="H57" i="74" s="1"/>
  <c r="H58" i="74" s="1"/>
  <c r="H59" i="74" s="1"/>
  <c r="H60" i="74" s="1"/>
  <c r="H61" i="74" s="1"/>
  <c r="H62" i="74" s="1"/>
  <c r="H63" i="74" s="1"/>
  <c r="H64" i="74" s="1"/>
  <c r="H65" i="74" s="1"/>
  <c r="H66" i="74" s="1"/>
  <c r="H67" i="74" s="1"/>
  <c r="H68" i="74" s="1"/>
  <c r="H69" i="74" s="1"/>
  <c r="H70" i="74" s="1"/>
  <c r="H71" i="74" s="1"/>
  <c r="H72" i="74" s="1"/>
  <c r="H73" i="74" s="1"/>
  <c r="H74" i="74" s="1"/>
  <c r="H75" i="74" s="1"/>
  <c r="H76" i="74" s="1"/>
  <c r="H77" i="74" s="1"/>
  <c r="B83" i="24"/>
  <c r="F52" i="24"/>
  <c r="F53" i="24"/>
  <c r="F54" i="24"/>
  <c r="F37" i="24"/>
  <c r="F38" i="24"/>
  <c r="F41" i="24"/>
  <c r="F42" i="24"/>
  <c r="F43" i="24"/>
  <c r="F21" i="24"/>
  <c r="F22" i="24"/>
  <c r="F23" i="24"/>
  <c r="F24" i="24"/>
  <c r="F62" i="24"/>
  <c r="F63" i="24"/>
  <c r="F64" i="24"/>
  <c r="F57" i="24"/>
  <c r="F58" i="24"/>
  <c r="F59" i="24"/>
  <c r="F67" i="24"/>
  <c r="F68" i="24"/>
  <c r="F69" i="24"/>
  <c r="F31" i="24"/>
  <c r="F32" i="24"/>
  <c r="F33" i="24"/>
  <c r="F27" i="24"/>
  <c r="F29" i="24" s="1"/>
  <c r="F28" i="24"/>
  <c r="F47" i="24"/>
  <c r="F48" i="24"/>
  <c r="F72" i="24"/>
  <c r="F73" i="24" s="1"/>
  <c r="D55" i="24"/>
  <c r="D39" i="24"/>
  <c r="D44" i="24"/>
  <c r="D25" i="24"/>
  <c r="D60" i="24"/>
  <c r="D70" i="24"/>
  <c r="D29" i="24"/>
  <c r="D34" i="24"/>
  <c r="D50" i="24"/>
  <c r="D65" i="24"/>
  <c r="D73" i="24"/>
  <c r="F78" i="74"/>
  <c r="H78" i="74" s="1"/>
  <c r="G78" i="74"/>
  <c r="F78" i="68"/>
  <c r="H78" i="68" s="1"/>
  <c r="G78" i="68"/>
  <c r="F11" i="24"/>
  <c r="F13" i="24"/>
  <c r="F15" i="24"/>
  <c r="D16" i="24"/>
  <c r="B16" i="24"/>
  <c r="B70" i="24"/>
  <c r="B55" i="24"/>
  <c r="B60" i="24"/>
  <c r="F60" i="24" l="1"/>
  <c r="F39" i="24"/>
  <c r="B65" i="24"/>
  <c r="B44" i="24"/>
  <c r="F16" i="24"/>
  <c r="F65" i="24"/>
  <c r="B50" i="24"/>
  <c r="F50" i="24"/>
  <c r="D45" i="24"/>
  <c r="F34" i="24"/>
  <c r="F44" i="24"/>
  <c r="F45" i="24" s="1"/>
  <c r="B29" i="24"/>
  <c r="F70" i="24"/>
  <c r="F25" i="24"/>
  <c r="F55" i="24"/>
  <c r="B39" i="24"/>
  <c r="B45" i="24" s="1"/>
  <c r="D75" i="24"/>
  <c r="D77" i="24" s="1"/>
  <c r="F75" i="24" l="1"/>
  <c r="F77" i="24" s="1"/>
  <c r="B75" i="24"/>
  <c r="B77" i="24" s="1"/>
  <c r="B81" i="24" s="1"/>
</calcChain>
</file>

<file path=xl/comments1.xml><?xml version="1.0" encoding="utf-8"?>
<comments xmlns="http://schemas.openxmlformats.org/spreadsheetml/2006/main">
  <authors>
    <author>Babs Didner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Babs Didner:</t>
        </r>
        <r>
          <rPr>
            <sz val="8"/>
            <color indexed="81"/>
            <rFont val="Tahoma"/>
            <family val="2"/>
          </rPr>
          <t xml:space="preserve">
Enter your local/region's name</t>
        </r>
      </text>
    </comment>
  </commentList>
</comments>
</file>

<file path=xl/comments2.xml><?xml version="1.0" encoding="utf-8"?>
<comments xmlns="http://schemas.openxmlformats.org/spreadsheetml/2006/main">
  <authors>
    <author>Babs Didner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Babs Didner:</t>
        </r>
        <r>
          <rPr>
            <sz val="8"/>
            <color indexed="81"/>
            <rFont val="Tahoma"/>
            <family val="2"/>
          </rPr>
          <t xml:space="preserve">
Enter your local's/region's name
</t>
        </r>
      </text>
    </comment>
  </commentList>
</comments>
</file>

<file path=xl/comments3.xml><?xml version="1.0" encoding="utf-8"?>
<comments xmlns="http://schemas.openxmlformats.org/spreadsheetml/2006/main">
  <authors>
    <author>Babs Didner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Babs Didner:</t>
        </r>
        <r>
          <rPr>
            <sz val="8"/>
            <color indexed="81"/>
            <rFont val="Tahoma"/>
            <family val="2"/>
          </rPr>
          <t xml:space="preserve">
Input your local's/region's name</t>
        </r>
      </text>
    </comment>
    <comment ref="A2" authorId="0">
      <text>
        <r>
          <rPr>
            <b/>
            <sz val="8"/>
            <color indexed="81"/>
            <rFont val="Tahoma"/>
            <family val="2"/>
          </rPr>
          <t>Babs Didner:</t>
        </r>
        <r>
          <rPr>
            <sz val="8"/>
            <color indexed="81"/>
            <rFont val="Tahoma"/>
            <family val="2"/>
          </rPr>
          <t xml:space="preserve">
Input the date on which you are reporting</t>
        </r>
      </text>
    </comment>
  </commentList>
</comments>
</file>

<file path=xl/sharedStrings.xml><?xml version="1.0" encoding="utf-8"?>
<sst xmlns="http://schemas.openxmlformats.org/spreadsheetml/2006/main" count="145" uniqueCount="135">
  <si>
    <t>Date</t>
  </si>
  <si>
    <t>Amount Spent</t>
  </si>
  <si>
    <t>Balance</t>
  </si>
  <si>
    <t xml:space="preserve"> </t>
  </si>
  <si>
    <t>Totals</t>
  </si>
  <si>
    <t>Actual</t>
  </si>
  <si>
    <t>Budget</t>
  </si>
  <si>
    <t>TOTAL EXPENSES</t>
  </si>
  <si>
    <t>Local Rebate from TSTA</t>
  </si>
  <si>
    <t>Interest (Bank Accounts and Investments)</t>
  </si>
  <si>
    <t>Fundraisers (explain)</t>
  </si>
  <si>
    <t>Other Income (provide description)</t>
  </si>
  <si>
    <t>Consultation-Bargaining</t>
  </si>
  <si>
    <t>Advocacy Meetings-School Administrators/Board</t>
  </si>
  <si>
    <t>Website</t>
  </si>
  <si>
    <t>Member Meeting Expense</t>
  </si>
  <si>
    <t>Total Communications</t>
  </si>
  <si>
    <t>Internal Governance</t>
  </si>
  <si>
    <t>Total Internal Governance</t>
  </si>
  <si>
    <t>External Governance</t>
  </si>
  <si>
    <t>Total External Governance</t>
  </si>
  <si>
    <t>Leadership Development</t>
  </si>
  <si>
    <t>Local/Region Training and Development</t>
  </si>
  <si>
    <t>AR Communications</t>
  </si>
  <si>
    <t>AR Development/Training</t>
  </si>
  <si>
    <t>Candidate Selection and Support</t>
  </si>
  <si>
    <t>Lobbying and Legislative Support</t>
  </si>
  <si>
    <t>PAC Fundraising</t>
  </si>
  <si>
    <t>Total Leadership Development</t>
  </si>
  <si>
    <t>EXCESS/(DEFICIT) OF REVENUE OVER EXPENSE</t>
  </si>
  <si>
    <t>INCOME</t>
  </si>
  <si>
    <t>EXPENDITURES</t>
  </si>
  <si>
    <t>TOTAL INCOME</t>
  </si>
  <si>
    <t>Pmt Method</t>
  </si>
  <si>
    <t>Check Number</t>
  </si>
  <si>
    <t>Category</t>
  </si>
  <si>
    <t>Deposits/Revenue</t>
  </si>
  <si>
    <t>Cash Balance</t>
  </si>
  <si>
    <t>Payee/Payor</t>
  </si>
  <si>
    <t>Communications</t>
  </si>
  <si>
    <t>Community Relations</t>
  </si>
  <si>
    <t>100   School Board Presence &amp; Monitoring</t>
  </si>
  <si>
    <t>110   Salary, Policy &amp; Issue Presentations</t>
  </si>
  <si>
    <t>120   Consultation &amp; Bargaining</t>
  </si>
  <si>
    <t>200   Website</t>
  </si>
  <si>
    <t>210   Newsletters &amp; Briefings</t>
  </si>
  <si>
    <t>220   New Member Communications</t>
  </si>
  <si>
    <t>230   Member Meetings &amp; Socials</t>
  </si>
  <si>
    <t>260   Business &amp; Community Outreach</t>
  </si>
  <si>
    <t>310   Membership Materials</t>
  </si>
  <si>
    <t>320   New Employee Orientation</t>
  </si>
  <si>
    <t>330   Member Recruitment</t>
  </si>
  <si>
    <t>410   Officers Travel &amp; Expense</t>
  </si>
  <si>
    <t>420   Executive Board Meetings &amp; Expenses</t>
  </si>
  <si>
    <t>500   Region BoD &amp; HoD</t>
  </si>
  <si>
    <t>510   TSTA  House of Delegates</t>
  </si>
  <si>
    <t>520   NEA Representative Assembly</t>
  </si>
  <si>
    <t>600   AR Identification, Recruitment &amp;Training</t>
  </si>
  <si>
    <t>610   AR Communications</t>
  </si>
  <si>
    <t>800   Legislative Candidate Screening &amp; Support</t>
  </si>
  <si>
    <t>810   School Board Candidate Screening &amp; Support</t>
  </si>
  <si>
    <t>920   Office Rent &amp; Expenses</t>
  </si>
  <si>
    <t>995   Contingency/Other</t>
  </si>
  <si>
    <t>60     Local Association Dues.</t>
  </si>
  <si>
    <t>70     Interest.</t>
  </si>
  <si>
    <t>DUE TO TSTA/NEA</t>
  </si>
  <si>
    <t>65     TSTA/NEA Local Grant - Rebate</t>
  </si>
  <si>
    <t>Financial and Audit Expenses</t>
  </si>
  <si>
    <t>BANK ACCOUNT TRANSFERS (SHOULD BE $0)</t>
  </si>
  <si>
    <t>Internal Communications</t>
  </si>
  <si>
    <t>Total Internal Communications</t>
  </si>
  <si>
    <t>External Communications</t>
  </si>
  <si>
    <t>Total External Communications</t>
  </si>
  <si>
    <t>New Employee Orientation</t>
  </si>
  <si>
    <t>Membership Recruitment</t>
  </si>
  <si>
    <t>Membership Recognition and Awards</t>
  </si>
  <si>
    <t>Local Officers and Board Expenses</t>
  </si>
  <si>
    <t>TSTA House of Delegates</t>
  </si>
  <si>
    <t>NEA RA</t>
  </si>
  <si>
    <t>TSTA Leadership Training</t>
  </si>
  <si>
    <t>Office Facilities (Rent, Property Taxes, Utilities, etc.)</t>
  </si>
  <si>
    <t>Office and General Operations (Telephone, Postage, Suplies, etc.:</t>
  </si>
  <si>
    <t>Contingency/Miscellaneous</t>
  </si>
  <si>
    <t>Contingency/Miscellaneous - provide detail</t>
  </si>
  <si>
    <t>Total Contingency/Miscellaneous</t>
  </si>
  <si>
    <t>Newsletter &amp; Other Member Communications</t>
  </si>
  <si>
    <t>350   Recognition &amp; Awards</t>
  </si>
  <si>
    <t>720   TSTA Leadership Training</t>
  </si>
  <si>
    <t>996   NEA/TSTA Dues</t>
  </si>
  <si>
    <t>998   Transfer Between Bank Accounts</t>
  </si>
  <si>
    <t>Association Reps/General Membership Expenses</t>
  </si>
  <si>
    <t>130   Member Representation &amp; Grievances</t>
  </si>
  <si>
    <t>250   Media Relations/Advertising</t>
  </si>
  <si>
    <t>430   AR/General Membership Meetings</t>
  </si>
  <si>
    <t>460   Other Committee Expense</t>
  </si>
  <si>
    <t>730   NEA Conferences &amp; Training</t>
  </si>
  <si>
    <t>820    Lobbying and Legislative Support</t>
  </si>
  <si>
    <t>860    PAC Fundraising</t>
  </si>
  <si>
    <t>925    Property Taxes</t>
  </si>
  <si>
    <t>928    Utilities</t>
  </si>
  <si>
    <t>930   Telephone</t>
  </si>
  <si>
    <t>935   Office Supplies &amp; Expenses</t>
  </si>
  <si>
    <t>940   Postage &amp; Delivery</t>
  </si>
  <si>
    <t>945   Computer Hardware &amp; Software</t>
  </si>
  <si>
    <t>950   Copier Equipment</t>
  </si>
  <si>
    <t>955  Equipment Repairs &amp; Maintenance</t>
  </si>
  <si>
    <t>970   Bookkeeping &amp; Accounting Services</t>
  </si>
  <si>
    <t>975   Audit Committee/Services</t>
  </si>
  <si>
    <t>80     Other Income</t>
  </si>
  <si>
    <t>75     Fund Raisers</t>
  </si>
  <si>
    <t>Member Representation &amp; Grievances</t>
  </si>
  <si>
    <t>Media Relations/Advertising</t>
  </si>
  <si>
    <t>Membership Materials</t>
  </si>
  <si>
    <t>Other Local Committee Expenses</t>
  </si>
  <si>
    <t>710   Local/Region Training &amp; Development</t>
  </si>
  <si>
    <t>NEA Conferences &amp; Training</t>
  </si>
  <si>
    <t>Local Association Dues</t>
  </si>
  <si>
    <t>Region Board/House of Delegates</t>
  </si>
  <si>
    <t>Savings Account Daily Ledger - Input all deposits and withdrawls</t>
  </si>
  <si>
    <t>Checking Account Daily Ledger - Input all deposits and checks</t>
  </si>
  <si>
    <t>Member Advocacy</t>
  </si>
  <si>
    <t>Issue Organizing and Membership</t>
  </si>
  <si>
    <t>Total Member Advocacy</t>
  </si>
  <si>
    <t>Total Issue Organizing and Membership</t>
  </si>
  <si>
    <t>Campus/Worksite Leadership</t>
  </si>
  <si>
    <t>Total Campus/Worksite Leadership</t>
  </si>
  <si>
    <t>Political Action/PAC</t>
  </si>
  <si>
    <t>Total Political Action/PAC</t>
  </si>
  <si>
    <t>Business Systems</t>
  </si>
  <si>
    <t>Total Business Systems</t>
  </si>
  <si>
    <t>2015/2016 Budget</t>
  </si>
  <si>
    <t>BEGINNING CASH/INVESTMENTS BALANCE (8/31/15)</t>
  </si>
  <si>
    <t>ENDING CASH/INVESTMENTS BALANCE(8/31/16)</t>
  </si>
  <si>
    <t>September 1, 2015 to August 31, 2016</t>
  </si>
  <si>
    <t>Cash Balance 8/31/15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</si>
</sst>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m/d/yy;@"/>
    <numFmt numFmtId="167" formatCode="[$-409]mmmm\ d\,\ yyyy;@"/>
  </numFmts>
  <fonts count="10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62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165" fontId="1" fillId="0" borderId="0" xfId="1" applyNumberFormat="1"/>
    <xf numFmtId="165" fontId="3" fillId="0" borderId="0" xfId="1" applyNumberFormat="1" applyFont="1" applyAlignment="1">
      <alignment horizontal="centerContinuous"/>
    </xf>
    <xf numFmtId="165" fontId="0" fillId="0" borderId="0" xfId="1" applyNumberFormat="1" applyFont="1"/>
    <xf numFmtId="165" fontId="0" fillId="0" borderId="0" xfId="1" applyNumberFormat="1" applyFont="1" applyAlignment="1">
      <alignment horizontal="center"/>
    </xf>
    <xf numFmtId="0" fontId="3" fillId="0" borderId="0" xfId="0" applyFont="1"/>
    <xf numFmtId="165" fontId="1" fillId="0" borderId="0" xfId="1" applyNumberFormat="1" applyBorder="1"/>
    <xf numFmtId="165" fontId="3" fillId="0" borderId="0" xfId="1" applyNumberFormat="1" applyFont="1" applyBorder="1" applyAlignment="1">
      <alignment horizontal="centerContinuous"/>
    </xf>
    <xf numFmtId="165" fontId="0" fillId="0" borderId="0" xfId="1" applyNumberFormat="1" applyFont="1" applyBorder="1"/>
    <xf numFmtId="0" fontId="3" fillId="0" borderId="0" xfId="0" applyFont="1" applyFill="1" applyAlignment="1">
      <alignment horizontal="left" indent="1"/>
    </xf>
    <xf numFmtId="165" fontId="1" fillId="0" borderId="1" xfId="1" applyNumberFormat="1" applyFill="1" applyBorder="1"/>
    <xf numFmtId="165" fontId="1" fillId="0" borderId="0" xfId="1" applyNumberFormat="1" applyFill="1" applyBorder="1"/>
    <xf numFmtId="165" fontId="0" fillId="0" borderId="0" xfId="1" applyNumberFormat="1" applyFont="1" applyFill="1"/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 indent="4"/>
    </xf>
    <xf numFmtId="165" fontId="1" fillId="0" borderId="2" xfId="1" applyNumberFormat="1" applyFill="1" applyBorder="1"/>
    <xf numFmtId="165" fontId="1" fillId="0" borderId="3" xfId="1" applyNumberFormat="1" applyFill="1" applyBorder="1"/>
    <xf numFmtId="0" fontId="0" fillId="0" borderId="0" xfId="0" applyFill="1"/>
    <xf numFmtId="165" fontId="3" fillId="0" borderId="4" xfId="1" applyNumberFormat="1" applyFont="1" applyBorder="1" applyAlignment="1">
      <alignment horizontal="center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5" xfId="0" applyBorder="1" applyAlignment="1" applyProtection="1">
      <alignment wrapText="1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Protection="1"/>
    <xf numFmtId="0" fontId="0" fillId="0" borderId="0" xfId="0" applyProtection="1"/>
    <xf numFmtId="0" fontId="2" fillId="0" borderId="5" xfId="0" applyFont="1" applyBorder="1" applyProtection="1"/>
    <xf numFmtId="0" fontId="3" fillId="0" borderId="0" xfId="0" applyFont="1" applyFill="1"/>
    <xf numFmtId="165" fontId="1" fillId="0" borderId="0" xfId="1" applyNumberFormat="1" applyFill="1"/>
    <xf numFmtId="0" fontId="8" fillId="0" borderId="0" xfId="0" applyFont="1" applyBorder="1" applyProtection="1"/>
    <xf numFmtId="0" fontId="3" fillId="0" borderId="0" xfId="0" applyFont="1" applyBorder="1" applyProtection="1"/>
    <xf numFmtId="0" fontId="0" fillId="0" borderId="0" xfId="0" applyFill="1" applyAlignment="1">
      <alignment horizontal="left" indent="3"/>
    </xf>
    <xf numFmtId="165" fontId="1" fillId="0" borderId="0" xfId="1" applyNumberFormat="1" applyFill="1" applyProtection="1">
      <protection locked="0"/>
    </xf>
    <xf numFmtId="0" fontId="5" fillId="0" borderId="0" xfId="0" applyFont="1" applyFill="1"/>
    <xf numFmtId="0" fontId="0" fillId="0" borderId="0" xfId="0" applyFill="1" applyAlignment="1">
      <alignment horizontal="left" indent="2"/>
    </xf>
    <xf numFmtId="0" fontId="0" fillId="0" borderId="0" xfId="0" applyFill="1" applyAlignment="1">
      <alignment horizontal="left" wrapText="1" indent="3"/>
    </xf>
    <xf numFmtId="165" fontId="0" fillId="0" borderId="0" xfId="1" applyNumberFormat="1" applyFont="1" applyFill="1" applyBorder="1"/>
    <xf numFmtId="165" fontId="0" fillId="0" borderId="3" xfId="1" applyNumberFormat="1" applyFont="1" applyFill="1" applyBorder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4" xfId="0" applyFill="1" applyBorder="1" applyProtection="1"/>
    <xf numFmtId="164" fontId="3" fillId="0" borderId="5" xfId="0" applyNumberFormat="1" applyFont="1" applyBorder="1" applyAlignment="1" applyProtection="1">
      <alignment horizontal="right"/>
      <protection locked="0"/>
    </xf>
    <xf numFmtId="164" fontId="3" fillId="0" borderId="5" xfId="2" applyNumberFormat="1" applyFont="1" applyBorder="1" applyAlignment="1" applyProtection="1">
      <alignment horizontal="right"/>
      <protection locked="0"/>
    </xf>
    <xf numFmtId="164" fontId="3" fillId="0" borderId="5" xfId="2" applyNumberFormat="1" applyFont="1" applyBorder="1" applyAlignment="1" applyProtection="1">
      <alignment horizontal="right"/>
    </xf>
    <xf numFmtId="0" fontId="3" fillId="0" borderId="5" xfId="0" applyFont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166" fontId="3" fillId="0" borderId="5" xfId="0" applyNumberFormat="1" applyFont="1" applyBorder="1" applyAlignment="1" applyProtection="1">
      <alignment horizontal="left"/>
      <protection locked="0"/>
    </xf>
    <xf numFmtId="166" fontId="3" fillId="0" borderId="5" xfId="0" applyNumberFormat="1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5" xfId="0" applyFont="1" applyBorder="1" applyProtection="1"/>
    <xf numFmtId="44" fontId="3" fillId="0" borderId="0" xfId="2" applyFont="1" applyProtection="1">
      <protection locked="0"/>
    </xf>
    <xf numFmtId="0" fontId="0" fillId="2" borderId="10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165" fontId="1" fillId="0" borderId="0" xfId="1" applyNumberFormat="1" applyFill="1" applyProtection="1"/>
    <xf numFmtId="0" fontId="9" fillId="0" borderId="0" xfId="0" applyFont="1" applyFill="1" applyAlignment="1">
      <alignment horizontal="left" indent="1"/>
    </xf>
    <xf numFmtId="0" fontId="8" fillId="3" borderId="0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167" fontId="3" fillId="3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Font="1" applyBorder="1" applyAlignment="1" applyProtection="1">
      <alignment horizontal="left"/>
      <protection locked="0"/>
    </xf>
    <xf numFmtId="165" fontId="3" fillId="0" borderId="0" xfId="1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8"/>
  <sheetViews>
    <sheetView zoomScale="75" workbookViewId="0">
      <selection activeCell="D19" sqref="D19"/>
    </sheetView>
  </sheetViews>
  <sheetFormatPr defaultColWidth="9.109375" defaultRowHeight="13.2" x14ac:dyDescent="0.25"/>
  <cols>
    <col min="1" max="1" width="9.6640625" style="23" customWidth="1"/>
    <col min="2" max="2" width="7.44140625" style="23" bestFit="1" customWidth="1"/>
    <col min="3" max="3" width="7.44140625" style="23" customWidth="1"/>
    <col min="4" max="4" width="47.33203125" style="23" customWidth="1"/>
    <col min="5" max="5" width="48.88671875" style="23" bestFit="1" customWidth="1"/>
    <col min="6" max="6" width="30.6640625" style="23" customWidth="1"/>
    <col min="7" max="7" width="24.88671875" style="23" customWidth="1"/>
    <col min="8" max="8" width="22" style="23" customWidth="1"/>
    <col min="9" max="16384" width="9.109375" style="23"/>
  </cols>
  <sheetData>
    <row r="1" spans="1:10" s="22" customFormat="1" ht="17.399999999999999" x14ac:dyDescent="0.3">
      <c r="A1" s="63"/>
      <c r="B1" s="33"/>
      <c r="C1" s="33"/>
      <c r="D1" s="34"/>
      <c r="E1" s="27"/>
      <c r="F1" s="27"/>
      <c r="G1" s="66"/>
      <c r="H1" s="66"/>
    </row>
    <row r="2" spans="1:10" s="22" customFormat="1" x14ac:dyDescent="0.25">
      <c r="A2" s="27" t="s">
        <v>133</v>
      </c>
      <c r="B2" s="28"/>
      <c r="C2" s="28"/>
      <c r="D2" s="28"/>
      <c r="E2" s="27"/>
      <c r="F2" s="27"/>
      <c r="G2" s="66"/>
      <c r="H2" s="66"/>
    </row>
    <row r="3" spans="1:10" ht="16.5" customHeight="1" x14ac:dyDescent="0.25">
      <c r="A3" s="28" t="s">
        <v>118</v>
      </c>
      <c r="B3" s="29"/>
      <c r="C3" s="29"/>
      <c r="D3" s="29"/>
      <c r="E3" s="28"/>
      <c r="F3" s="28"/>
    </row>
    <row r="4" spans="1:10" ht="16.5" customHeight="1" x14ac:dyDescent="0.25">
      <c r="A4" s="29"/>
      <c r="B4" s="44"/>
      <c r="C4" s="44"/>
      <c r="D4" s="28"/>
      <c r="E4" s="28"/>
      <c r="F4" s="28"/>
      <c r="G4" s="28" t="s">
        <v>134</v>
      </c>
      <c r="H4" s="58"/>
    </row>
    <row r="5" spans="1:10" x14ac:dyDescent="0.25">
      <c r="A5" s="48" t="s">
        <v>0</v>
      </c>
      <c r="B5" s="49"/>
      <c r="C5" s="50"/>
      <c r="D5" s="48" t="s">
        <v>38</v>
      </c>
      <c r="E5" s="48" t="s">
        <v>35</v>
      </c>
      <c r="F5" s="48" t="s">
        <v>36</v>
      </c>
      <c r="G5" s="48" t="s">
        <v>1</v>
      </c>
      <c r="H5" s="48" t="s">
        <v>37</v>
      </c>
      <c r="I5" s="24"/>
      <c r="J5" s="24"/>
    </row>
    <row r="6" spans="1:10" ht="25.5" customHeight="1" x14ac:dyDescent="0.25">
      <c r="A6" s="54"/>
      <c r="B6" s="59"/>
      <c r="C6" s="60"/>
      <c r="D6" s="53"/>
      <c r="E6" s="26"/>
      <c r="F6" s="45"/>
      <c r="G6" s="46"/>
      <c r="H6" s="47">
        <f>H4+F6-G6</f>
        <v>0</v>
      </c>
    </row>
    <row r="7" spans="1:10" ht="25.5" customHeight="1" x14ac:dyDescent="0.25">
      <c r="A7" s="54"/>
      <c r="B7" s="59"/>
      <c r="C7" s="60"/>
      <c r="D7" s="53"/>
      <c r="E7" s="26"/>
      <c r="F7" s="46"/>
      <c r="G7" s="46"/>
      <c r="H7" s="47">
        <f>H6+F7-G7</f>
        <v>0</v>
      </c>
    </row>
    <row r="8" spans="1:10" ht="25.5" customHeight="1" x14ac:dyDescent="0.25">
      <c r="A8" s="54"/>
      <c r="B8" s="59"/>
      <c r="C8" s="60"/>
      <c r="D8" s="53"/>
      <c r="E8" s="26"/>
      <c r="F8" s="46"/>
      <c r="G8" s="46"/>
      <c r="H8" s="47">
        <f t="shared" ref="H8:H71" si="0">H7+F8-G8</f>
        <v>0</v>
      </c>
    </row>
    <row r="9" spans="1:10" ht="25.5" customHeight="1" x14ac:dyDescent="0.25">
      <c r="A9" s="54"/>
      <c r="B9" s="59"/>
      <c r="C9" s="60"/>
      <c r="D9" s="53"/>
      <c r="E9" s="26"/>
      <c r="F9" s="46"/>
      <c r="G9" s="46"/>
      <c r="H9" s="47">
        <f t="shared" si="0"/>
        <v>0</v>
      </c>
    </row>
    <row r="10" spans="1:10" ht="25.5" customHeight="1" x14ac:dyDescent="0.25">
      <c r="A10" s="54"/>
      <c r="B10" s="59"/>
      <c r="C10" s="60"/>
      <c r="D10" s="53"/>
      <c r="E10" s="26"/>
      <c r="F10" s="46"/>
      <c r="G10" s="46"/>
      <c r="H10" s="47">
        <f t="shared" si="0"/>
        <v>0</v>
      </c>
    </row>
    <row r="11" spans="1:10" ht="25.5" customHeight="1" x14ac:dyDescent="0.25">
      <c r="A11" s="54"/>
      <c r="B11" s="59"/>
      <c r="C11" s="60"/>
      <c r="D11" s="53"/>
      <c r="E11" s="26"/>
      <c r="F11" s="46"/>
      <c r="G11" s="46"/>
      <c r="H11" s="47">
        <f t="shared" si="0"/>
        <v>0</v>
      </c>
    </row>
    <row r="12" spans="1:10" ht="25.5" customHeight="1" x14ac:dyDescent="0.25">
      <c r="A12" s="54"/>
      <c r="B12" s="59"/>
      <c r="C12" s="60"/>
      <c r="D12" s="53"/>
      <c r="E12" s="26"/>
      <c r="F12" s="46"/>
      <c r="G12" s="46"/>
      <c r="H12" s="47">
        <f t="shared" si="0"/>
        <v>0</v>
      </c>
    </row>
    <row r="13" spans="1:10" ht="25.5" customHeight="1" x14ac:dyDescent="0.25">
      <c r="A13" s="54"/>
      <c r="B13" s="59"/>
      <c r="C13" s="60"/>
      <c r="D13" s="53"/>
      <c r="E13" s="26"/>
      <c r="F13" s="46"/>
      <c r="G13" s="46"/>
      <c r="H13" s="47">
        <f t="shared" si="0"/>
        <v>0</v>
      </c>
    </row>
    <row r="14" spans="1:10" ht="25.5" customHeight="1" x14ac:dyDescent="0.25">
      <c r="A14" s="54"/>
      <c r="B14" s="59"/>
      <c r="C14" s="60"/>
      <c r="D14" s="53"/>
      <c r="E14" s="26"/>
      <c r="F14" s="46"/>
      <c r="G14" s="46"/>
      <c r="H14" s="47">
        <f t="shared" si="0"/>
        <v>0</v>
      </c>
    </row>
    <row r="15" spans="1:10" ht="25.5" customHeight="1" x14ac:dyDescent="0.25">
      <c r="A15" s="54"/>
      <c r="B15" s="59"/>
      <c r="C15" s="60"/>
      <c r="D15" s="53"/>
      <c r="E15" s="26"/>
      <c r="F15" s="46"/>
      <c r="G15" s="46"/>
      <c r="H15" s="47">
        <f t="shared" si="0"/>
        <v>0</v>
      </c>
    </row>
    <row r="16" spans="1:10" ht="25.5" customHeight="1" x14ac:dyDescent="0.25">
      <c r="A16" s="54"/>
      <c r="B16" s="59"/>
      <c r="C16" s="60"/>
      <c r="D16" s="53"/>
      <c r="E16" s="26"/>
      <c r="F16" s="46"/>
      <c r="G16" s="46"/>
      <c r="H16" s="47">
        <f t="shared" si="0"/>
        <v>0</v>
      </c>
    </row>
    <row r="17" spans="1:8" ht="25.5" customHeight="1" x14ac:dyDescent="0.25">
      <c r="A17" s="54"/>
      <c r="B17" s="59"/>
      <c r="C17" s="60"/>
      <c r="D17" s="53"/>
      <c r="E17" s="26"/>
      <c r="F17" s="46"/>
      <c r="G17" s="46"/>
      <c r="H17" s="47">
        <f t="shared" si="0"/>
        <v>0</v>
      </c>
    </row>
    <row r="18" spans="1:8" ht="25.5" customHeight="1" x14ac:dyDescent="0.25">
      <c r="A18" s="54"/>
      <c r="B18" s="59"/>
      <c r="C18" s="60"/>
      <c r="D18" s="53"/>
      <c r="E18" s="26"/>
      <c r="F18" s="46"/>
      <c r="G18" s="46"/>
      <c r="H18" s="47">
        <f t="shared" si="0"/>
        <v>0</v>
      </c>
    </row>
    <row r="19" spans="1:8" ht="25.5" customHeight="1" x14ac:dyDescent="0.25">
      <c r="A19" s="54"/>
      <c r="B19" s="59"/>
      <c r="C19" s="60"/>
      <c r="D19" s="53"/>
      <c r="E19" s="26"/>
      <c r="F19" s="46"/>
      <c r="G19" s="46"/>
      <c r="H19" s="47">
        <f t="shared" si="0"/>
        <v>0</v>
      </c>
    </row>
    <row r="20" spans="1:8" ht="25.5" customHeight="1" x14ac:dyDescent="0.25">
      <c r="A20" s="54"/>
      <c r="B20" s="59"/>
      <c r="C20" s="60"/>
      <c r="D20" s="53"/>
      <c r="E20" s="26"/>
      <c r="F20" s="46"/>
      <c r="G20" s="46"/>
      <c r="H20" s="47">
        <f t="shared" si="0"/>
        <v>0</v>
      </c>
    </row>
    <row r="21" spans="1:8" ht="25.5" customHeight="1" x14ac:dyDescent="0.25">
      <c r="A21" s="54"/>
      <c r="B21" s="59"/>
      <c r="C21" s="60"/>
      <c r="D21" s="53"/>
      <c r="E21" s="26"/>
      <c r="F21" s="46"/>
      <c r="G21" s="46"/>
      <c r="H21" s="47">
        <f t="shared" si="0"/>
        <v>0</v>
      </c>
    </row>
    <row r="22" spans="1:8" ht="25.5" customHeight="1" x14ac:dyDescent="0.25">
      <c r="A22" s="54"/>
      <c r="B22" s="59"/>
      <c r="C22" s="60"/>
      <c r="D22" s="53"/>
      <c r="E22" s="26"/>
      <c r="F22" s="46"/>
      <c r="G22" s="46"/>
      <c r="H22" s="47">
        <f t="shared" si="0"/>
        <v>0</v>
      </c>
    </row>
    <row r="23" spans="1:8" ht="25.5" customHeight="1" x14ac:dyDescent="0.25">
      <c r="A23" s="54"/>
      <c r="B23" s="59"/>
      <c r="C23" s="60"/>
      <c r="D23" s="53"/>
      <c r="E23" s="26"/>
      <c r="F23" s="46"/>
      <c r="G23" s="46"/>
      <c r="H23" s="47">
        <f t="shared" si="0"/>
        <v>0</v>
      </c>
    </row>
    <row r="24" spans="1:8" ht="25.5" customHeight="1" x14ac:dyDescent="0.25">
      <c r="A24" s="54"/>
      <c r="B24" s="59"/>
      <c r="C24" s="60"/>
      <c r="D24" s="53"/>
      <c r="E24" s="26"/>
      <c r="F24" s="46"/>
      <c r="G24" s="46"/>
      <c r="H24" s="47">
        <f t="shared" si="0"/>
        <v>0</v>
      </c>
    </row>
    <row r="25" spans="1:8" ht="25.5" customHeight="1" x14ac:dyDescent="0.25">
      <c r="A25" s="54"/>
      <c r="B25" s="59"/>
      <c r="C25" s="60"/>
      <c r="D25" s="53"/>
      <c r="E25" s="26"/>
      <c r="F25" s="46"/>
      <c r="G25" s="46"/>
      <c r="H25" s="47">
        <f t="shared" si="0"/>
        <v>0</v>
      </c>
    </row>
    <row r="26" spans="1:8" ht="25.5" customHeight="1" x14ac:dyDescent="0.25">
      <c r="A26" s="54"/>
      <c r="B26" s="59"/>
      <c r="C26" s="60"/>
      <c r="D26" s="53" t="s">
        <v>3</v>
      </c>
      <c r="E26" s="26"/>
      <c r="F26" s="46"/>
      <c r="G26" s="46"/>
      <c r="H26" s="47">
        <f t="shared" si="0"/>
        <v>0</v>
      </c>
    </row>
    <row r="27" spans="1:8" ht="25.5" customHeight="1" x14ac:dyDescent="0.25">
      <c r="A27" s="54"/>
      <c r="B27" s="59"/>
      <c r="C27" s="60"/>
      <c r="D27" s="53"/>
      <c r="E27" s="26"/>
      <c r="F27" s="46"/>
      <c r="G27" s="46"/>
      <c r="H27" s="47">
        <f t="shared" si="0"/>
        <v>0</v>
      </c>
    </row>
    <row r="28" spans="1:8" ht="25.5" customHeight="1" x14ac:dyDescent="0.25">
      <c r="A28" s="54"/>
      <c r="B28" s="59"/>
      <c r="C28" s="60"/>
      <c r="D28" s="53"/>
      <c r="E28" s="26"/>
      <c r="F28" s="46"/>
      <c r="G28" s="46"/>
      <c r="H28" s="47">
        <f t="shared" si="0"/>
        <v>0</v>
      </c>
    </row>
    <row r="29" spans="1:8" ht="25.5" customHeight="1" x14ac:dyDescent="0.25">
      <c r="A29" s="54"/>
      <c r="B29" s="59"/>
      <c r="C29" s="60"/>
      <c r="D29" s="53"/>
      <c r="E29" s="26"/>
      <c r="F29" s="46"/>
      <c r="G29" s="46"/>
      <c r="H29" s="47">
        <f t="shared" si="0"/>
        <v>0</v>
      </c>
    </row>
    <row r="30" spans="1:8" ht="25.5" customHeight="1" x14ac:dyDescent="0.25">
      <c r="A30" s="54"/>
      <c r="B30" s="59"/>
      <c r="C30" s="60"/>
      <c r="D30" s="53"/>
      <c r="E30" s="26"/>
      <c r="F30" s="46"/>
      <c r="G30" s="46"/>
      <c r="H30" s="47">
        <f t="shared" si="0"/>
        <v>0</v>
      </c>
    </row>
    <row r="31" spans="1:8" ht="25.5" customHeight="1" x14ac:dyDescent="0.25">
      <c r="A31" s="54"/>
      <c r="B31" s="59"/>
      <c r="C31" s="60"/>
      <c r="D31" s="53"/>
      <c r="E31" s="26"/>
      <c r="F31" s="46"/>
      <c r="G31" s="46"/>
      <c r="H31" s="47">
        <f t="shared" si="0"/>
        <v>0</v>
      </c>
    </row>
    <row r="32" spans="1:8" ht="25.5" customHeight="1" x14ac:dyDescent="0.25">
      <c r="A32" s="54"/>
      <c r="B32" s="59"/>
      <c r="C32" s="60"/>
      <c r="D32" s="53"/>
      <c r="E32" s="26"/>
      <c r="F32" s="46"/>
      <c r="G32" s="46"/>
      <c r="H32" s="47">
        <f t="shared" si="0"/>
        <v>0</v>
      </c>
    </row>
    <row r="33" spans="1:8" ht="25.5" customHeight="1" x14ac:dyDescent="0.25">
      <c r="A33" s="54"/>
      <c r="B33" s="59"/>
      <c r="C33" s="60"/>
      <c r="D33" s="53"/>
      <c r="E33" s="26"/>
      <c r="F33" s="46"/>
      <c r="G33" s="46"/>
      <c r="H33" s="47">
        <f t="shared" si="0"/>
        <v>0</v>
      </c>
    </row>
    <row r="34" spans="1:8" ht="25.5" customHeight="1" x14ac:dyDescent="0.25">
      <c r="A34" s="54"/>
      <c r="B34" s="59"/>
      <c r="C34" s="60"/>
      <c r="D34" s="53"/>
      <c r="E34" s="26"/>
      <c r="F34" s="46"/>
      <c r="G34" s="46"/>
      <c r="H34" s="47">
        <f t="shared" si="0"/>
        <v>0</v>
      </c>
    </row>
    <row r="35" spans="1:8" ht="25.5" customHeight="1" x14ac:dyDescent="0.25">
      <c r="A35" s="54"/>
      <c r="B35" s="59"/>
      <c r="C35" s="60"/>
      <c r="D35" s="53"/>
      <c r="E35" s="26"/>
      <c r="F35" s="46"/>
      <c r="G35" s="46"/>
      <c r="H35" s="47">
        <f t="shared" si="0"/>
        <v>0</v>
      </c>
    </row>
    <row r="36" spans="1:8" ht="25.5" customHeight="1" x14ac:dyDescent="0.25">
      <c r="A36" s="54"/>
      <c r="B36" s="59"/>
      <c r="C36" s="60"/>
      <c r="D36" s="53"/>
      <c r="E36" s="26"/>
      <c r="F36" s="46"/>
      <c r="G36" s="46"/>
      <c r="H36" s="47">
        <f t="shared" si="0"/>
        <v>0</v>
      </c>
    </row>
    <row r="37" spans="1:8" ht="25.5" customHeight="1" x14ac:dyDescent="0.25">
      <c r="A37" s="54"/>
      <c r="B37" s="59"/>
      <c r="C37" s="60"/>
      <c r="D37" s="53"/>
      <c r="E37" s="26"/>
      <c r="F37" s="46"/>
      <c r="G37" s="46"/>
      <c r="H37" s="47">
        <f t="shared" si="0"/>
        <v>0</v>
      </c>
    </row>
    <row r="38" spans="1:8" ht="25.5" customHeight="1" x14ac:dyDescent="0.25">
      <c r="A38" s="54"/>
      <c r="B38" s="59"/>
      <c r="C38" s="60"/>
      <c r="D38" s="53"/>
      <c r="E38" s="26"/>
      <c r="F38" s="46"/>
      <c r="G38" s="46"/>
      <c r="H38" s="47">
        <f t="shared" si="0"/>
        <v>0</v>
      </c>
    </row>
    <row r="39" spans="1:8" ht="25.5" customHeight="1" x14ac:dyDescent="0.25">
      <c r="A39" s="54"/>
      <c r="B39" s="59"/>
      <c r="C39" s="60"/>
      <c r="D39" s="53"/>
      <c r="E39" s="26"/>
      <c r="F39" s="46"/>
      <c r="G39" s="46"/>
      <c r="H39" s="47">
        <f t="shared" si="0"/>
        <v>0</v>
      </c>
    </row>
    <row r="40" spans="1:8" ht="25.5" customHeight="1" x14ac:dyDescent="0.25">
      <c r="A40" s="54"/>
      <c r="B40" s="59"/>
      <c r="C40" s="60"/>
      <c r="D40" s="53"/>
      <c r="E40" s="26"/>
      <c r="F40" s="46"/>
      <c r="G40" s="46"/>
      <c r="H40" s="47">
        <f t="shared" si="0"/>
        <v>0</v>
      </c>
    </row>
    <row r="41" spans="1:8" ht="25.5" customHeight="1" x14ac:dyDescent="0.25">
      <c r="A41" s="54"/>
      <c r="B41" s="59"/>
      <c r="C41" s="60"/>
      <c r="D41" s="53"/>
      <c r="E41" s="26"/>
      <c r="F41" s="46"/>
      <c r="G41" s="46"/>
      <c r="H41" s="47">
        <f t="shared" si="0"/>
        <v>0</v>
      </c>
    </row>
    <row r="42" spans="1:8" ht="25.5" customHeight="1" x14ac:dyDescent="0.25">
      <c r="A42" s="54"/>
      <c r="B42" s="59"/>
      <c r="C42" s="60"/>
      <c r="D42" s="53"/>
      <c r="E42" s="26"/>
      <c r="F42" s="46"/>
      <c r="G42" s="46"/>
      <c r="H42" s="47">
        <f t="shared" si="0"/>
        <v>0</v>
      </c>
    </row>
    <row r="43" spans="1:8" ht="25.5" customHeight="1" x14ac:dyDescent="0.25">
      <c r="A43" s="54"/>
      <c r="B43" s="59"/>
      <c r="C43" s="60"/>
      <c r="D43" s="53"/>
      <c r="E43" s="26"/>
      <c r="F43" s="46"/>
      <c r="G43" s="46"/>
      <c r="H43" s="47">
        <f t="shared" si="0"/>
        <v>0</v>
      </c>
    </row>
    <row r="44" spans="1:8" ht="25.5" customHeight="1" x14ac:dyDescent="0.25">
      <c r="A44" s="54"/>
      <c r="B44" s="59"/>
      <c r="C44" s="60"/>
      <c r="D44" s="53"/>
      <c r="E44" s="26"/>
      <c r="F44" s="46"/>
      <c r="G44" s="46"/>
      <c r="H44" s="47">
        <f t="shared" si="0"/>
        <v>0</v>
      </c>
    </row>
    <row r="45" spans="1:8" ht="25.5" customHeight="1" x14ac:dyDescent="0.25">
      <c r="A45" s="54"/>
      <c r="B45" s="59"/>
      <c r="C45" s="60"/>
      <c r="D45" s="53"/>
      <c r="E45" s="26"/>
      <c r="F45" s="46"/>
      <c r="G45" s="46"/>
      <c r="H45" s="47">
        <f t="shared" si="0"/>
        <v>0</v>
      </c>
    </row>
    <row r="46" spans="1:8" ht="25.5" customHeight="1" x14ac:dyDescent="0.25">
      <c r="A46" s="54"/>
      <c r="B46" s="59"/>
      <c r="C46" s="60"/>
      <c r="D46" s="53"/>
      <c r="E46" s="26"/>
      <c r="F46" s="46"/>
      <c r="G46" s="46"/>
      <c r="H46" s="47">
        <f t="shared" si="0"/>
        <v>0</v>
      </c>
    </row>
    <row r="47" spans="1:8" ht="25.5" customHeight="1" x14ac:dyDescent="0.25">
      <c r="A47" s="54"/>
      <c r="B47" s="59"/>
      <c r="C47" s="60"/>
      <c r="D47" s="53"/>
      <c r="E47" s="26"/>
      <c r="F47" s="46"/>
      <c r="G47" s="46"/>
      <c r="H47" s="47">
        <f t="shared" si="0"/>
        <v>0</v>
      </c>
    </row>
    <row r="48" spans="1:8" ht="25.5" customHeight="1" x14ac:dyDescent="0.25">
      <c r="A48" s="54"/>
      <c r="B48" s="59"/>
      <c r="C48" s="60"/>
      <c r="D48" s="53"/>
      <c r="E48" s="26"/>
      <c r="F48" s="46"/>
      <c r="G48" s="46"/>
      <c r="H48" s="47">
        <f t="shared" si="0"/>
        <v>0</v>
      </c>
    </row>
    <row r="49" spans="1:8" ht="25.5" customHeight="1" x14ac:dyDescent="0.25">
      <c r="A49" s="54"/>
      <c r="B49" s="59"/>
      <c r="C49" s="60"/>
      <c r="D49" s="53"/>
      <c r="E49" s="26"/>
      <c r="F49" s="46"/>
      <c r="G49" s="46"/>
      <c r="H49" s="47">
        <f t="shared" si="0"/>
        <v>0</v>
      </c>
    </row>
    <row r="50" spans="1:8" ht="25.5" customHeight="1" x14ac:dyDescent="0.25">
      <c r="A50" s="54"/>
      <c r="B50" s="59"/>
      <c r="C50" s="60"/>
      <c r="D50" s="53"/>
      <c r="E50" s="26"/>
      <c r="F50" s="46"/>
      <c r="G50" s="46"/>
      <c r="H50" s="47">
        <f t="shared" si="0"/>
        <v>0</v>
      </c>
    </row>
    <row r="51" spans="1:8" ht="25.5" customHeight="1" x14ac:dyDescent="0.25">
      <c r="A51" s="54"/>
      <c r="B51" s="59"/>
      <c r="C51" s="60"/>
      <c r="D51" s="53"/>
      <c r="E51" s="26"/>
      <c r="F51" s="46"/>
      <c r="G51" s="46"/>
      <c r="H51" s="47">
        <f t="shared" si="0"/>
        <v>0</v>
      </c>
    </row>
    <row r="52" spans="1:8" ht="25.5" customHeight="1" x14ac:dyDescent="0.25">
      <c r="A52" s="54"/>
      <c r="B52" s="59"/>
      <c r="C52" s="60"/>
      <c r="D52" s="53"/>
      <c r="E52" s="26"/>
      <c r="F52" s="46"/>
      <c r="G52" s="46"/>
      <c r="H52" s="47">
        <f t="shared" si="0"/>
        <v>0</v>
      </c>
    </row>
    <row r="53" spans="1:8" ht="25.5" customHeight="1" x14ac:dyDescent="0.25">
      <c r="A53" s="54"/>
      <c r="B53" s="59"/>
      <c r="C53" s="60"/>
      <c r="D53" s="53"/>
      <c r="E53" s="26"/>
      <c r="F53" s="46"/>
      <c r="G53" s="46"/>
      <c r="H53" s="47">
        <f t="shared" si="0"/>
        <v>0</v>
      </c>
    </row>
    <row r="54" spans="1:8" ht="25.5" customHeight="1" x14ac:dyDescent="0.25">
      <c r="A54" s="54"/>
      <c r="B54" s="59"/>
      <c r="C54" s="60"/>
      <c r="D54" s="53"/>
      <c r="E54" s="26"/>
      <c r="F54" s="46"/>
      <c r="G54" s="46"/>
      <c r="H54" s="47">
        <f t="shared" si="0"/>
        <v>0</v>
      </c>
    </row>
    <row r="55" spans="1:8" ht="25.5" customHeight="1" x14ac:dyDescent="0.25">
      <c r="A55" s="54"/>
      <c r="B55" s="59"/>
      <c r="C55" s="60"/>
      <c r="D55" s="53"/>
      <c r="E55" s="26"/>
      <c r="F55" s="46"/>
      <c r="G55" s="46"/>
      <c r="H55" s="47">
        <f t="shared" si="0"/>
        <v>0</v>
      </c>
    </row>
    <row r="56" spans="1:8" ht="25.5" customHeight="1" x14ac:dyDescent="0.25">
      <c r="A56" s="54"/>
      <c r="B56" s="59"/>
      <c r="C56" s="60"/>
      <c r="D56" s="53"/>
      <c r="E56" s="26"/>
      <c r="F56" s="46"/>
      <c r="G56" s="46"/>
      <c r="H56" s="47">
        <f t="shared" si="0"/>
        <v>0</v>
      </c>
    </row>
    <row r="57" spans="1:8" ht="25.5" customHeight="1" x14ac:dyDescent="0.25">
      <c r="A57" s="54"/>
      <c r="B57" s="59"/>
      <c r="C57" s="60"/>
      <c r="D57" s="53"/>
      <c r="E57" s="26"/>
      <c r="F57" s="46"/>
      <c r="G57" s="46"/>
      <c r="H57" s="47">
        <f t="shared" si="0"/>
        <v>0</v>
      </c>
    </row>
    <row r="58" spans="1:8" ht="25.5" customHeight="1" x14ac:dyDescent="0.25">
      <c r="A58" s="54"/>
      <c r="B58" s="59"/>
      <c r="C58" s="60"/>
      <c r="D58" s="53"/>
      <c r="E58" s="26"/>
      <c r="F58" s="46"/>
      <c r="G58" s="46"/>
      <c r="H58" s="47">
        <f t="shared" si="0"/>
        <v>0</v>
      </c>
    </row>
    <row r="59" spans="1:8" ht="25.5" customHeight="1" x14ac:dyDescent="0.25">
      <c r="A59" s="54"/>
      <c r="B59" s="59"/>
      <c r="C59" s="60"/>
      <c r="D59" s="53"/>
      <c r="E59" s="26"/>
      <c r="F59" s="46"/>
      <c r="G59" s="46"/>
      <c r="H59" s="47">
        <f t="shared" si="0"/>
        <v>0</v>
      </c>
    </row>
    <row r="60" spans="1:8" ht="25.5" customHeight="1" x14ac:dyDescent="0.25">
      <c r="A60" s="54"/>
      <c r="B60" s="59"/>
      <c r="C60" s="60"/>
      <c r="D60" s="53"/>
      <c r="E60" s="26"/>
      <c r="F60" s="46"/>
      <c r="G60" s="46"/>
      <c r="H60" s="47">
        <f t="shared" si="0"/>
        <v>0</v>
      </c>
    </row>
    <row r="61" spans="1:8" ht="25.5" customHeight="1" x14ac:dyDescent="0.25">
      <c r="A61" s="54"/>
      <c r="B61" s="59"/>
      <c r="C61" s="60"/>
      <c r="D61" s="53"/>
      <c r="E61" s="26"/>
      <c r="F61" s="46"/>
      <c r="G61" s="46"/>
      <c r="H61" s="47">
        <f t="shared" si="0"/>
        <v>0</v>
      </c>
    </row>
    <row r="62" spans="1:8" ht="25.5" customHeight="1" x14ac:dyDescent="0.25">
      <c r="A62" s="54"/>
      <c r="B62" s="59"/>
      <c r="C62" s="60"/>
      <c r="D62" s="53"/>
      <c r="E62" s="26"/>
      <c r="F62" s="46"/>
      <c r="G62" s="46"/>
      <c r="H62" s="47">
        <f t="shared" si="0"/>
        <v>0</v>
      </c>
    </row>
    <row r="63" spans="1:8" ht="25.5" customHeight="1" x14ac:dyDescent="0.25">
      <c r="A63" s="54"/>
      <c r="B63" s="59"/>
      <c r="C63" s="60"/>
      <c r="D63" s="53"/>
      <c r="E63" s="26"/>
      <c r="F63" s="46"/>
      <c r="G63" s="46"/>
      <c r="H63" s="47">
        <f t="shared" si="0"/>
        <v>0</v>
      </c>
    </row>
    <row r="64" spans="1:8" ht="25.5" customHeight="1" x14ac:dyDescent="0.25">
      <c r="A64" s="54"/>
      <c r="B64" s="59"/>
      <c r="C64" s="60"/>
      <c r="D64" s="53"/>
      <c r="E64" s="26"/>
      <c r="F64" s="46"/>
      <c r="G64" s="46"/>
      <c r="H64" s="47">
        <f t="shared" si="0"/>
        <v>0</v>
      </c>
    </row>
    <row r="65" spans="1:8" ht="25.5" customHeight="1" x14ac:dyDescent="0.25">
      <c r="A65" s="54"/>
      <c r="B65" s="59"/>
      <c r="C65" s="60"/>
      <c r="D65" s="53"/>
      <c r="E65" s="26"/>
      <c r="F65" s="46"/>
      <c r="G65" s="46"/>
      <c r="H65" s="47">
        <f t="shared" si="0"/>
        <v>0</v>
      </c>
    </row>
    <row r="66" spans="1:8" ht="25.5" customHeight="1" x14ac:dyDescent="0.25">
      <c r="A66" s="54"/>
      <c r="B66" s="59"/>
      <c r="C66" s="60"/>
      <c r="D66" s="53"/>
      <c r="E66" s="26"/>
      <c r="F66" s="46"/>
      <c r="G66" s="46"/>
      <c r="H66" s="47">
        <f t="shared" si="0"/>
        <v>0</v>
      </c>
    </row>
    <row r="67" spans="1:8" ht="25.5" customHeight="1" x14ac:dyDescent="0.25">
      <c r="A67" s="54"/>
      <c r="B67" s="59"/>
      <c r="C67" s="60"/>
      <c r="D67" s="53"/>
      <c r="E67" s="26"/>
      <c r="F67" s="46"/>
      <c r="G67" s="46"/>
      <c r="H67" s="47">
        <f t="shared" si="0"/>
        <v>0</v>
      </c>
    </row>
    <row r="68" spans="1:8" ht="25.5" customHeight="1" x14ac:dyDescent="0.25">
      <c r="A68" s="54"/>
      <c r="B68" s="59"/>
      <c r="C68" s="60"/>
      <c r="D68" s="53"/>
      <c r="E68" s="26"/>
      <c r="F68" s="46"/>
      <c r="G68" s="46"/>
      <c r="H68" s="47">
        <f t="shared" si="0"/>
        <v>0</v>
      </c>
    </row>
    <row r="69" spans="1:8" ht="25.5" customHeight="1" x14ac:dyDescent="0.25">
      <c r="A69" s="54"/>
      <c r="B69" s="59"/>
      <c r="C69" s="60"/>
      <c r="D69" s="53"/>
      <c r="E69" s="26"/>
      <c r="F69" s="46"/>
      <c r="G69" s="46"/>
      <c r="H69" s="47">
        <f t="shared" si="0"/>
        <v>0</v>
      </c>
    </row>
    <row r="70" spans="1:8" ht="25.5" customHeight="1" x14ac:dyDescent="0.25">
      <c r="A70" s="54"/>
      <c r="B70" s="59"/>
      <c r="C70" s="60"/>
      <c r="D70" s="53"/>
      <c r="E70" s="26"/>
      <c r="F70" s="46"/>
      <c r="G70" s="46"/>
      <c r="H70" s="47">
        <f t="shared" si="0"/>
        <v>0</v>
      </c>
    </row>
    <row r="71" spans="1:8" ht="25.5" customHeight="1" x14ac:dyDescent="0.25">
      <c r="A71" s="54"/>
      <c r="B71" s="59"/>
      <c r="C71" s="60"/>
      <c r="D71" s="53"/>
      <c r="E71" s="26"/>
      <c r="F71" s="46"/>
      <c r="G71" s="46"/>
      <c r="H71" s="47">
        <f t="shared" si="0"/>
        <v>0</v>
      </c>
    </row>
    <row r="72" spans="1:8" ht="25.5" customHeight="1" x14ac:dyDescent="0.25">
      <c r="A72" s="54"/>
      <c r="B72" s="59"/>
      <c r="C72" s="60"/>
      <c r="D72" s="53"/>
      <c r="E72" s="26"/>
      <c r="F72" s="46"/>
      <c r="G72" s="46"/>
      <c r="H72" s="47">
        <f t="shared" ref="H72:H77" si="1">H71+F72-G72</f>
        <v>0</v>
      </c>
    </row>
    <row r="73" spans="1:8" ht="25.5" customHeight="1" x14ac:dyDescent="0.25">
      <c r="A73" s="54"/>
      <c r="B73" s="59"/>
      <c r="C73" s="60"/>
      <c r="D73" s="53"/>
      <c r="E73" s="26"/>
      <c r="F73" s="46"/>
      <c r="G73" s="46"/>
      <c r="H73" s="47">
        <f t="shared" si="1"/>
        <v>0</v>
      </c>
    </row>
    <row r="74" spans="1:8" ht="25.5" customHeight="1" x14ac:dyDescent="0.25">
      <c r="A74" s="54"/>
      <c r="B74" s="59"/>
      <c r="C74" s="60"/>
      <c r="D74" s="53"/>
      <c r="E74" s="26"/>
      <c r="F74" s="46"/>
      <c r="G74" s="46"/>
      <c r="H74" s="47">
        <f t="shared" si="1"/>
        <v>0</v>
      </c>
    </row>
    <row r="75" spans="1:8" ht="25.5" customHeight="1" x14ac:dyDescent="0.25">
      <c r="A75" s="54"/>
      <c r="B75" s="59"/>
      <c r="C75" s="60"/>
      <c r="D75" s="53"/>
      <c r="E75" s="26"/>
      <c r="F75" s="46"/>
      <c r="G75" s="46"/>
      <c r="H75" s="47">
        <f t="shared" si="1"/>
        <v>0</v>
      </c>
    </row>
    <row r="76" spans="1:8" ht="25.5" customHeight="1" x14ac:dyDescent="0.25">
      <c r="A76" s="54"/>
      <c r="B76" s="59"/>
      <c r="C76" s="60"/>
      <c r="D76" s="53"/>
      <c r="E76" s="26"/>
      <c r="F76" s="46"/>
      <c r="G76" s="46"/>
      <c r="H76" s="47">
        <f t="shared" si="1"/>
        <v>0</v>
      </c>
    </row>
    <row r="77" spans="1:8" ht="25.5" customHeight="1" x14ac:dyDescent="0.25">
      <c r="A77" s="54"/>
      <c r="B77" s="59"/>
      <c r="C77" s="60"/>
      <c r="D77" s="53"/>
      <c r="E77" s="26"/>
      <c r="F77" s="46"/>
      <c r="G77" s="46"/>
      <c r="H77" s="47">
        <f t="shared" si="1"/>
        <v>0</v>
      </c>
    </row>
    <row r="78" spans="1:8" ht="30" customHeight="1" x14ac:dyDescent="0.3">
      <c r="A78" s="55"/>
      <c r="B78" s="42"/>
      <c r="C78" s="43"/>
      <c r="D78" s="30" t="s">
        <v>4</v>
      </c>
      <c r="E78" s="30"/>
      <c r="F78" s="47">
        <f>SUM(F6:F77)</f>
        <v>0</v>
      </c>
      <c r="G78" s="47">
        <f>SUM(G6:G77)</f>
        <v>0</v>
      </c>
      <c r="H78" s="47">
        <f>H4+F78-G78</f>
        <v>0</v>
      </c>
    </row>
    <row r="79" spans="1:8" ht="28.5" customHeight="1" x14ac:dyDescent="0.25"/>
    <row r="80" spans="1:8" ht="27.75" customHeight="1" x14ac:dyDescent="0.25"/>
    <row r="81" ht="27.75" customHeight="1" x14ac:dyDescent="0.25"/>
    <row r="82" ht="27.75" customHeight="1" x14ac:dyDescent="0.25"/>
    <row r="83" ht="28.5" customHeight="1" x14ac:dyDescent="0.25"/>
    <row r="84" ht="27.75" customHeight="1" x14ac:dyDescent="0.25"/>
    <row r="85" ht="27.75" customHeight="1" x14ac:dyDescent="0.25"/>
    <row r="86" ht="27.75" customHeight="1" x14ac:dyDescent="0.25"/>
    <row r="87" ht="27.75" customHeight="1" x14ac:dyDescent="0.25"/>
    <row r="88" ht="27.75" customHeight="1" x14ac:dyDescent="0.25"/>
  </sheetData>
  <sheetProtection sheet="1" objects="1" scenarios="1" formatCells="0" formatColumns="0" formatRows="0" insertRows="0" selectLockedCells="1"/>
  <mergeCells count="2">
    <mergeCell ref="G1:H1"/>
    <mergeCell ref="G2:H2"/>
  </mergeCells>
  <phoneticPr fontId="4" type="noConversion"/>
  <dataValidations count="2">
    <dataValidation type="list" allowBlank="1" showInputMessage="1" showErrorMessage="1" sqref="E6:E77">
      <formula1>Categories</formula1>
    </dataValidation>
    <dataValidation type="list" allowBlank="1" showInputMessage="1" showErrorMessage="1" sqref="B6:B77">
      <formula1>"CHECK,CASH,CC"</formula1>
    </dataValidation>
  </dataValidations>
  <pageMargins left="0.75" right="0.75" top="1" bottom="1" header="0.5" footer="0.5"/>
  <pageSetup orientation="portrait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8"/>
  <sheetViews>
    <sheetView zoomScale="80" zoomScaleNormal="100" workbookViewId="0">
      <pane ySplit="5" topLeftCell="A6" activePane="bottomLeft" state="frozen"/>
      <selection activeCell="A9" sqref="A9"/>
      <selection pane="bottomLeft" activeCell="D12" sqref="D12"/>
    </sheetView>
  </sheetViews>
  <sheetFormatPr defaultColWidth="9.109375" defaultRowHeight="13.2" x14ac:dyDescent="0.25"/>
  <cols>
    <col min="1" max="1" width="9.6640625" style="23" customWidth="1"/>
    <col min="2" max="2" width="7.44140625" style="23" bestFit="1" customWidth="1"/>
    <col min="3" max="3" width="8" style="23" customWidth="1"/>
    <col min="4" max="4" width="47.33203125" style="23" customWidth="1"/>
    <col min="5" max="5" width="48.88671875" style="23" bestFit="1" customWidth="1"/>
    <col min="6" max="6" width="30.6640625" style="23" customWidth="1"/>
    <col min="7" max="7" width="24.88671875" style="23" customWidth="1"/>
    <col min="8" max="8" width="22" style="23" customWidth="1"/>
    <col min="9" max="16384" width="9.109375" style="23"/>
  </cols>
  <sheetData>
    <row r="1" spans="1:10" s="22" customFormat="1" ht="17.399999999999999" x14ac:dyDescent="0.3">
      <c r="A1" s="63"/>
      <c r="B1" s="33"/>
      <c r="C1" s="33"/>
      <c r="D1" s="34"/>
      <c r="E1" s="27"/>
      <c r="F1" s="27"/>
      <c r="G1" s="66"/>
      <c r="H1" s="66"/>
    </row>
    <row r="2" spans="1:10" s="22" customFormat="1" x14ac:dyDescent="0.25">
      <c r="A2" s="27" t="s">
        <v>133</v>
      </c>
      <c r="B2" s="28"/>
      <c r="C2" s="28"/>
      <c r="D2" s="28"/>
      <c r="E2" s="27"/>
      <c r="F2" s="27"/>
      <c r="G2" s="66"/>
      <c r="H2" s="66"/>
    </row>
    <row r="3" spans="1:10" ht="16.5" customHeight="1" x14ac:dyDescent="0.25">
      <c r="A3" s="28" t="s">
        <v>119</v>
      </c>
      <c r="B3" s="29"/>
      <c r="C3" s="29"/>
      <c r="D3" s="29"/>
      <c r="E3" s="28"/>
      <c r="F3" s="28"/>
    </row>
    <row r="4" spans="1:10" ht="16.5" customHeight="1" x14ac:dyDescent="0.25">
      <c r="A4" s="29"/>
      <c r="B4" s="29"/>
      <c r="C4" s="29"/>
      <c r="D4" s="28"/>
      <c r="E4" s="28"/>
      <c r="F4" s="28"/>
      <c r="G4" s="28" t="s">
        <v>134</v>
      </c>
      <c r="H4" s="58"/>
    </row>
    <row r="5" spans="1:10" s="22" customFormat="1" ht="26.4" x14ac:dyDescent="0.25">
      <c r="A5" s="48" t="s">
        <v>0</v>
      </c>
      <c r="B5" s="51" t="s">
        <v>33</v>
      </c>
      <c r="C5" s="51" t="s">
        <v>34</v>
      </c>
      <c r="D5" s="48" t="s">
        <v>38</v>
      </c>
      <c r="E5" s="48" t="s">
        <v>35</v>
      </c>
      <c r="F5" s="48" t="s">
        <v>36</v>
      </c>
      <c r="G5" s="48" t="s">
        <v>1</v>
      </c>
      <c r="H5" s="48" t="s">
        <v>37</v>
      </c>
      <c r="I5" s="52"/>
      <c r="J5" s="52"/>
    </row>
    <row r="6" spans="1:10" ht="25.5" customHeight="1" x14ac:dyDescent="0.25">
      <c r="A6" s="54"/>
      <c r="B6" s="56"/>
      <c r="C6" s="56"/>
      <c r="D6" s="25"/>
      <c r="E6" s="26"/>
      <c r="F6" s="45"/>
      <c r="G6" s="46"/>
      <c r="H6" s="47">
        <f>H4+F6-G6</f>
        <v>0</v>
      </c>
    </row>
    <row r="7" spans="1:10" ht="25.5" customHeight="1" x14ac:dyDescent="0.25">
      <c r="A7" s="54"/>
      <c r="B7" s="56"/>
      <c r="C7" s="56"/>
      <c r="D7" s="25"/>
      <c r="E7" s="26"/>
      <c r="F7" s="45"/>
      <c r="G7" s="46"/>
      <c r="H7" s="47">
        <f t="shared" ref="H7:H18" si="0">H6+F7-G7</f>
        <v>0</v>
      </c>
    </row>
    <row r="8" spans="1:10" ht="25.5" customHeight="1" x14ac:dyDescent="0.25">
      <c r="A8" s="54"/>
      <c r="B8" s="56"/>
      <c r="C8" s="56"/>
      <c r="D8" s="25"/>
      <c r="E8" s="26"/>
      <c r="F8" s="46"/>
      <c r="G8" s="46"/>
      <c r="H8" s="47">
        <f t="shared" si="0"/>
        <v>0</v>
      </c>
    </row>
    <row r="9" spans="1:10" ht="25.5" customHeight="1" x14ac:dyDescent="0.25">
      <c r="A9" s="54"/>
      <c r="B9" s="56"/>
      <c r="C9" s="56"/>
      <c r="D9" s="25"/>
      <c r="E9" s="26"/>
      <c r="F9" s="46"/>
      <c r="G9" s="46"/>
      <c r="H9" s="47">
        <f t="shared" si="0"/>
        <v>0</v>
      </c>
    </row>
    <row r="10" spans="1:10" ht="25.5" customHeight="1" x14ac:dyDescent="0.25">
      <c r="A10" s="54"/>
      <c r="B10" s="56"/>
      <c r="C10" s="56"/>
      <c r="D10" s="25"/>
      <c r="E10" s="26"/>
      <c r="F10" s="46"/>
      <c r="G10" s="46"/>
      <c r="H10" s="47">
        <f t="shared" si="0"/>
        <v>0</v>
      </c>
    </row>
    <row r="11" spans="1:10" ht="25.5" customHeight="1" x14ac:dyDescent="0.25">
      <c r="A11" s="54"/>
      <c r="B11" s="56"/>
      <c r="C11" s="56"/>
      <c r="D11" s="25"/>
      <c r="E11" s="26"/>
      <c r="F11" s="46"/>
      <c r="G11" s="46"/>
      <c r="H11" s="47">
        <f t="shared" si="0"/>
        <v>0</v>
      </c>
    </row>
    <row r="12" spans="1:10" ht="25.5" customHeight="1" x14ac:dyDescent="0.25">
      <c r="A12" s="54"/>
      <c r="B12" s="56"/>
      <c r="C12" s="56"/>
      <c r="D12" s="25"/>
      <c r="E12" s="26"/>
      <c r="F12" s="46"/>
      <c r="G12" s="46"/>
      <c r="H12" s="47">
        <f t="shared" si="0"/>
        <v>0</v>
      </c>
      <c r="J12" s="46"/>
    </row>
    <row r="13" spans="1:10" ht="25.5" customHeight="1" x14ac:dyDescent="0.25">
      <c r="A13" s="54"/>
      <c r="B13" s="56"/>
      <c r="C13" s="56"/>
      <c r="D13" s="25"/>
      <c r="E13" s="26"/>
      <c r="F13" s="46"/>
      <c r="G13" s="46"/>
      <c r="H13" s="47">
        <f t="shared" si="0"/>
        <v>0</v>
      </c>
    </row>
    <row r="14" spans="1:10" ht="25.5" customHeight="1" x14ac:dyDescent="0.25">
      <c r="A14" s="54"/>
      <c r="B14" s="56"/>
      <c r="C14" s="56"/>
      <c r="D14" s="25"/>
      <c r="E14" s="26"/>
      <c r="F14" s="46"/>
      <c r="G14" s="46"/>
      <c r="H14" s="47">
        <f t="shared" si="0"/>
        <v>0</v>
      </c>
    </row>
    <row r="15" spans="1:10" ht="25.5" customHeight="1" x14ac:dyDescent="0.25">
      <c r="A15" s="54"/>
      <c r="B15" s="56"/>
      <c r="C15" s="56"/>
      <c r="D15" s="25"/>
      <c r="E15" s="26"/>
      <c r="F15" s="46"/>
      <c r="G15" s="46"/>
      <c r="H15" s="47">
        <f t="shared" si="0"/>
        <v>0</v>
      </c>
    </row>
    <row r="16" spans="1:10" ht="25.5" customHeight="1" x14ac:dyDescent="0.25">
      <c r="A16" s="54"/>
      <c r="B16" s="56"/>
      <c r="C16" s="56"/>
      <c r="D16" s="25"/>
      <c r="E16" s="26"/>
      <c r="F16" s="46"/>
      <c r="G16" s="46"/>
      <c r="H16" s="47">
        <f t="shared" si="0"/>
        <v>0</v>
      </c>
    </row>
    <row r="17" spans="1:8" ht="25.5" customHeight="1" x14ac:dyDescent="0.25">
      <c r="A17" s="54"/>
      <c r="B17" s="56"/>
      <c r="C17" s="56"/>
      <c r="D17" s="25"/>
      <c r="E17" s="26"/>
      <c r="F17" s="46"/>
      <c r="G17" s="46"/>
      <c r="H17" s="47">
        <f t="shared" si="0"/>
        <v>0</v>
      </c>
    </row>
    <row r="18" spans="1:8" ht="25.5" customHeight="1" x14ac:dyDescent="0.25">
      <c r="A18" s="54"/>
      <c r="B18" s="56"/>
      <c r="C18" s="56"/>
      <c r="D18" s="25"/>
      <c r="E18" s="26"/>
      <c r="F18" s="46"/>
      <c r="G18" s="46"/>
      <c r="H18" s="47">
        <f t="shared" si="0"/>
        <v>0</v>
      </c>
    </row>
    <row r="19" spans="1:8" ht="25.5" customHeight="1" x14ac:dyDescent="0.25">
      <c r="A19" s="54"/>
      <c r="B19" s="56"/>
      <c r="C19" s="56"/>
      <c r="D19" s="25"/>
      <c r="E19" s="26"/>
      <c r="F19" s="46"/>
      <c r="G19" s="46"/>
      <c r="H19" s="47">
        <f>H18+F19-G19</f>
        <v>0</v>
      </c>
    </row>
    <row r="20" spans="1:8" ht="25.5" customHeight="1" x14ac:dyDescent="0.25">
      <c r="A20" s="54"/>
      <c r="B20" s="56"/>
      <c r="C20" s="56"/>
      <c r="D20" s="25"/>
      <c r="E20" s="26"/>
      <c r="F20" s="46"/>
      <c r="G20" s="46"/>
      <c r="H20" s="47">
        <f t="shared" ref="H20:H51" si="1">H19+F20-G20</f>
        <v>0</v>
      </c>
    </row>
    <row r="21" spans="1:8" ht="25.5" customHeight="1" x14ac:dyDescent="0.25">
      <c r="A21" s="54"/>
      <c r="B21" s="56"/>
      <c r="C21" s="56"/>
      <c r="D21" s="25"/>
      <c r="E21" s="26"/>
      <c r="F21" s="46"/>
      <c r="G21" s="46"/>
      <c r="H21" s="47">
        <f t="shared" si="1"/>
        <v>0</v>
      </c>
    </row>
    <row r="22" spans="1:8" ht="25.5" customHeight="1" x14ac:dyDescent="0.25">
      <c r="A22" s="54"/>
      <c r="B22" s="56"/>
      <c r="C22" s="56"/>
      <c r="D22" s="25"/>
      <c r="E22" s="26"/>
      <c r="F22" s="46"/>
      <c r="G22" s="46"/>
      <c r="H22" s="47">
        <f t="shared" si="1"/>
        <v>0</v>
      </c>
    </row>
    <row r="23" spans="1:8" ht="25.5" customHeight="1" x14ac:dyDescent="0.25">
      <c r="A23" s="54"/>
      <c r="B23" s="56"/>
      <c r="C23" s="56"/>
      <c r="D23" s="25"/>
      <c r="E23" s="26"/>
      <c r="F23" s="46"/>
      <c r="G23" s="46"/>
      <c r="H23" s="47">
        <f t="shared" si="1"/>
        <v>0</v>
      </c>
    </row>
    <row r="24" spans="1:8" ht="25.5" customHeight="1" x14ac:dyDescent="0.25">
      <c r="A24" s="54"/>
      <c r="B24" s="56"/>
      <c r="C24" s="56"/>
      <c r="D24" s="25"/>
      <c r="E24" s="26"/>
      <c r="F24" s="46"/>
      <c r="G24" s="46"/>
      <c r="H24" s="47">
        <f t="shared" si="1"/>
        <v>0</v>
      </c>
    </row>
    <row r="25" spans="1:8" ht="25.5" customHeight="1" x14ac:dyDescent="0.25">
      <c r="A25" s="54"/>
      <c r="B25" s="56"/>
      <c r="C25" s="56"/>
      <c r="D25" s="25"/>
      <c r="E25" s="26"/>
      <c r="F25" s="46"/>
      <c r="G25" s="46"/>
      <c r="H25" s="47">
        <f t="shared" si="1"/>
        <v>0</v>
      </c>
    </row>
    <row r="26" spans="1:8" ht="25.5" customHeight="1" x14ac:dyDescent="0.25">
      <c r="A26" s="54"/>
      <c r="B26" s="56"/>
      <c r="C26" s="56"/>
      <c r="D26" s="25" t="s">
        <v>3</v>
      </c>
      <c r="E26" s="26"/>
      <c r="F26" s="46"/>
      <c r="G26" s="46"/>
      <c r="H26" s="47">
        <f t="shared" si="1"/>
        <v>0</v>
      </c>
    </row>
    <row r="27" spans="1:8" ht="25.5" customHeight="1" x14ac:dyDescent="0.25">
      <c r="A27" s="54"/>
      <c r="B27" s="56"/>
      <c r="C27" s="56"/>
      <c r="D27" s="25"/>
      <c r="E27" s="26"/>
      <c r="F27" s="46"/>
      <c r="G27" s="46"/>
      <c r="H27" s="47">
        <f t="shared" si="1"/>
        <v>0</v>
      </c>
    </row>
    <row r="28" spans="1:8" ht="25.5" customHeight="1" x14ac:dyDescent="0.25">
      <c r="A28" s="54"/>
      <c r="B28" s="56"/>
      <c r="C28" s="56"/>
      <c r="D28" s="25"/>
      <c r="E28" s="26"/>
      <c r="F28" s="46"/>
      <c r="G28" s="46"/>
      <c r="H28" s="47">
        <f t="shared" si="1"/>
        <v>0</v>
      </c>
    </row>
    <row r="29" spans="1:8" ht="25.5" customHeight="1" x14ac:dyDescent="0.25">
      <c r="A29" s="54"/>
      <c r="B29" s="56"/>
      <c r="C29" s="56"/>
      <c r="D29" s="25"/>
      <c r="E29" s="26"/>
      <c r="F29" s="46"/>
      <c r="G29" s="46"/>
      <c r="H29" s="47">
        <f t="shared" si="1"/>
        <v>0</v>
      </c>
    </row>
    <row r="30" spans="1:8" ht="25.5" customHeight="1" x14ac:dyDescent="0.25">
      <c r="A30" s="54"/>
      <c r="B30" s="56"/>
      <c r="C30" s="56"/>
      <c r="D30" s="25"/>
      <c r="E30" s="26"/>
      <c r="F30" s="46"/>
      <c r="G30" s="46"/>
      <c r="H30" s="47">
        <f t="shared" si="1"/>
        <v>0</v>
      </c>
    </row>
    <row r="31" spans="1:8" ht="25.5" customHeight="1" x14ac:dyDescent="0.25">
      <c r="A31" s="54"/>
      <c r="B31" s="56"/>
      <c r="C31" s="56"/>
      <c r="D31" s="25"/>
      <c r="E31" s="26"/>
      <c r="F31" s="46"/>
      <c r="G31" s="46"/>
      <c r="H31" s="47">
        <f t="shared" si="1"/>
        <v>0</v>
      </c>
    </row>
    <row r="32" spans="1:8" ht="25.5" customHeight="1" x14ac:dyDescent="0.25">
      <c r="A32" s="54"/>
      <c r="B32" s="56"/>
      <c r="C32" s="56"/>
      <c r="D32" s="25"/>
      <c r="E32" s="26"/>
      <c r="F32" s="46"/>
      <c r="G32" s="46"/>
      <c r="H32" s="47">
        <f t="shared" si="1"/>
        <v>0</v>
      </c>
    </row>
    <row r="33" spans="1:8" ht="25.5" customHeight="1" x14ac:dyDescent="0.25">
      <c r="A33" s="54"/>
      <c r="B33" s="56"/>
      <c r="C33" s="56"/>
      <c r="D33" s="25"/>
      <c r="E33" s="26"/>
      <c r="F33" s="46"/>
      <c r="G33" s="46"/>
      <c r="H33" s="47">
        <f t="shared" si="1"/>
        <v>0</v>
      </c>
    </row>
    <row r="34" spans="1:8" ht="25.5" customHeight="1" x14ac:dyDescent="0.25">
      <c r="A34" s="54"/>
      <c r="B34" s="56"/>
      <c r="C34" s="56"/>
      <c r="D34" s="25"/>
      <c r="E34" s="26"/>
      <c r="F34" s="46"/>
      <c r="G34" s="46"/>
      <c r="H34" s="47">
        <f t="shared" si="1"/>
        <v>0</v>
      </c>
    </row>
    <row r="35" spans="1:8" ht="25.5" customHeight="1" x14ac:dyDescent="0.25">
      <c r="A35" s="54"/>
      <c r="B35" s="56"/>
      <c r="C35" s="56"/>
      <c r="D35" s="25"/>
      <c r="E35" s="26"/>
      <c r="F35" s="46"/>
      <c r="G35" s="46"/>
      <c r="H35" s="47">
        <f t="shared" si="1"/>
        <v>0</v>
      </c>
    </row>
    <row r="36" spans="1:8" ht="25.5" customHeight="1" x14ac:dyDescent="0.25">
      <c r="A36" s="54"/>
      <c r="B36" s="56"/>
      <c r="C36" s="56"/>
      <c r="D36" s="25"/>
      <c r="E36" s="26"/>
      <c r="F36" s="46"/>
      <c r="G36" s="46"/>
      <c r="H36" s="47">
        <f t="shared" si="1"/>
        <v>0</v>
      </c>
    </row>
    <row r="37" spans="1:8" ht="25.5" customHeight="1" x14ac:dyDescent="0.25">
      <c r="A37" s="54"/>
      <c r="B37" s="56"/>
      <c r="C37" s="56"/>
      <c r="D37" s="25"/>
      <c r="E37" s="26"/>
      <c r="F37" s="46"/>
      <c r="G37" s="46"/>
      <c r="H37" s="47">
        <f t="shared" si="1"/>
        <v>0</v>
      </c>
    </row>
    <row r="38" spans="1:8" ht="25.5" customHeight="1" x14ac:dyDescent="0.25">
      <c r="A38" s="54"/>
      <c r="B38" s="56"/>
      <c r="C38" s="56"/>
      <c r="D38" s="25"/>
      <c r="E38" s="26"/>
      <c r="F38" s="46"/>
      <c r="G38" s="46"/>
      <c r="H38" s="47">
        <f t="shared" si="1"/>
        <v>0</v>
      </c>
    </row>
    <row r="39" spans="1:8" ht="25.5" customHeight="1" x14ac:dyDescent="0.25">
      <c r="A39" s="54"/>
      <c r="B39" s="56"/>
      <c r="C39" s="56"/>
      <c r="D39" s="25"/>
      <c r="E39" s="26"/>
      <c r="F39" s="46"/>
      <c r="G39" s="46"/>
      <c r="H39" s="47">
        <f t="shared" si="1"/>
        <v>0</v>
      </c>
    </row>
    <row r="40" spans="1:8" ht="25.5" customHeight="1" x14ac:dyDescent="0.25">
      <c r="A40" s="54"/>
      <c r="B40" s="56"/>
      <c r="C40" s="56"/>
      <c r="D40" s="25"/>
      <c r="E40" s="26"/>
      <c r="F40" s="46"/>
      <c r="G40" s="46"/>
      <c r="H40" s="47">
        <f t="shared" si="1"/>
        <v>0</v>
      </c>
    </row>
    <row r="41" spans="1:8" ht="25.5" customHeight="1" x14ac:dyDescent="0.25">
      <c r="A41" s="54"/>
      <c r="B41" s="56"/>
      <c r="C41" s="56"/>
      <c r="D41" s="25"/>
      <c r="E41" s="26"/>
      <c r="F41" s="46"/>
      <c r="G41" s="46"/>
      <c r="H41" s="47">
        <f t="shared" si="1"/>
        <v>0</v>
      </c>
    </row>
    <row r="42" spans="1:8" ht="25.5" customHeight="1" x14ac:dyDescent="0.25">
      <c r="A42" s="54"/>
      <c r="B42" s="56"/>
      <c r="C42" s="56"/>
      <c r="D42" s="25"/>
      <c r="E42" s="26"/>
      <c r="F42" s="46"/>
      <c r="G42" s="46"/>
      <c r="H42" s="47">
        <f t="shared" si="1"/>
        <v>0</v>
      </c>
    </row>
    <row r="43" spans="1:8" ht="25.5" customHeight="1" x14ac:dyDescent="0.25">
      <c r="A43" s="54"/>
      <c r="B43" s="56"/>
      <c r="C43" s="56"/>
      <c r="D43" s="25"/>
      <c r="E43" s="26"/>
      <c r="F43" s="46"/>
      <c r="G43" s="46"/>
      <c r="H43" s="47">
        <f t="shared" si="1"/>
        <v>0</v>
      </c>
    </row>
    <row r="44" spans="1:8" ht="25.5" customHeight="1" x14ac:dyDescent="0.25">
      <c r="A44" s="54"/>
      <c r="B44" s="56"/>
      <c r="C44" s="56"/>
      <c r="D44" s="25"/>
      <c r="E44" s="26"/>
      <c r="F44" s="46"/>
      <c r="G44" s="46"/>
      <c r="H44" s="47">
        <f t="shared" si="1"/>
        <v>0</v>
      </c>
    </row>
    <row r="45" spans="1:8" ht="25.5" customHeight="1" x14ac:dyDescent="0.25">
      <c r="A45" s="54"/>
      <c r="B45" s="56"/>
      <c r="C45" s="56"/>
      <c r="D45" s="25"/>
      <c r="E45" s="26"/>
      <c r="F45" s="46"/>
      <c r="G45" s="46"/>
      <c r="H45" s="47">
        <f t="shared" si="1"/>
        <v>0</v>
      </c>
    </row>
    <row r="46" spans="1:8" ht="25.5" customHeight="1" x14ac:dyDescent="0.25">
      <c r="A46" s="54"/>
      <c r="B46" s="56"/>
      <c r="C46" s="56"/>
      <c r="D46" s="25"/>
      <c r="E46" s="26"/>
      <c r="F46" s="46"/>
      <c r="G46" s="46"/>
      <c r="H46" s="47">
        <f t="shared" si="1"/>
        <v>0</v>
      </c>
    </row>
    <row r="47" spans="1:8" ht="25.5" customHeight="1" x14ac:dyDescent="0.25">
      <c r="A47" s="54"/>
      <c r="B47" s="56"/>
      <c r="C47" s="56"/>
      <c r="D47" s="25"/>
      <c r="E47" s="26"/>
      <c r="F47" s="46"/>
      <c r="G47" s="46"/>
      <c r="H47" s="47">
        <f t="shared" si="1"/>
        <v>0</v>
      </c>
    </row>
    <row r="48" spans="1:8" ht="25.5" customHeight="1" x14ac:dyDescent="0.25">
      <c r="A48" s="54"/>
      <c r="B48" s="56"/>
      <c r="C48" s="56"/>
      <c r="D48" s="25"/>
      <c r="E48" s="26"/>
      <c r="F48" s="46"/>
      <c r="G48" s="46"/>
      <c r="H48" s="47">
        <f t="shared" si="1"/>
        <v>0</v>
      </c>
    </row>
    <row r="49" spans="1:8" ht="25.5" customHeight="1" x14ac:dyDescent="0.25">
      <c r="A49" s="54"/>
      <c r="B49" s="56"/>
      <c r="C49" s="56"/>
      <c r="D49" s="25"/>
      <c r="E49" s="26"/>
      <c r="F49" s="46"/>
      <c r="G49" s="46"/>
      <c r="H49" s="47">
        <f t="shared" si="1"/>
        <v>0</v>
      </c>
    </row>
    <row r="50" spans="1:8" ht="25.5" customHeight="1" x14ac:dyDescent="0.25">
      <c r="A50" s="54"/>
      <c r="B50" s="56"/>
      <c r="C50" s="56"/>
      <c r="D50" s="25"/>
      <c r="E50" s="26"/>
      <c r="F50" s="46"/>
      <c r="G50" s="46"/>
      <c r="H50" s="47">
        <f t="shared" si="1"/>
        <v>0</v>
      </c>
    </row>
    <row r="51" spans="1:8" ht="25.5" customHeight="1" x14ac:dyDescent="0.25">
      <c r="A51" s="54"/>
      <c r="B51" s="56"/>
      <c r="C51" s="56"/>
      <c r="D51" s="25"/>
      <c r="E51" s="26"/>
      <c r="F51" s="46"/>
      <c r="G51" s="46"/>
      <c r="H51" s="47">
        <f t="shared" si="1"/>
        <v>0</v>
      </c>
    </row>
    <row r="52" spans="1:8" ht="25.5" customHeight="1" x14ac:dyDescent="0.25">
      <c r="A52" s="54"/>
      <c r="B52" s="56"/>
      <c r="C52" s="56"/>
      <c r="D52" s="25"/>
      <c r="E52" s="26"/>
      <c r="F52" s="46"/>
      <c r="G52" s="46"/>
      <c r="H52" s="47">
        <f t="shared" ref="H52:H77" si="2">H51+F52-G52</f>
        <v>0</v>
      </c>
    </row>
    <row r="53" spans="1:8" ht="25.5" customHeight="1" x14ac:dyDescent="0.25">
      <c r="A53" s="54"/>
      <c r="B53" s="56"/>
      <c r="C53" s="56"/>
      <c r="D53" s="25"/>
      <c r="E53" s="26"/>
      <c r="F53" s="46"/>
      <c r="G53" s="46"/>
      <c r="H53" s="47">
        <f t="shared" si="2"/>
        <v>0</v>
      </c>
    </row>
    <row r="54" spans="1:8" ht="25.5" customHeight="1" x14ac:dyDescent="0.25">
      <c r="A54" s="54"/>
      <c r="B54" s="56"/>
      <c r="C54" s="56"/>
      <c r="D54" s="25"/>
      <c r="E54" s="26"/>
      <c r="F54" s="46"/>
      <c r="G54" s="46"/>
      <c r="H54" s="47">
        <f t="shared" si="2"/>
        <v>0</v>
      </c>
    </row>
    <row r="55" spans="1:8" ht="25.5" customHeight="1" x14ac:dyDescent="0.25">
      <c r="A55" s="54"/>
      <c r="B55" s="56"/>
      <c r="C55" s="56"/>
      <c r="D55" s="25"/>
      <c r="E55" s="26"/>
      <c r="F55" s="46"/>
      <c r="G55" s="46"/>
      <c r="H55" s="47">
        <f t="shared" si="2"/>
        <v>0</v>
      </c>
    </row>
    <row r="56" spans="1:8" ht="25.5" customHeight="1" x14ac:dyDescent="0.25">
      <c r="A56" s="54"/>
      <c r="B56" s="56"/>
      <c r="C56" s="56"/>
      <c r="D56" s="25"/>
      <c r="E56" s="26"/>
      <c r="F56" s="46"/>
      <c r="G56" s="46"/>
      <c r="H56" s="47">
        <f t="shared" si="2"/>
        <v>0</v>
      </c>
    </row>
    <row r="57" spans="1:8" ht="25.5" customHeight="1" x14ac:dyDescent="0.25">
      <c r="A57" s="54"/>
      <c r="B57" s="56"/>
      <c r="C57" s="56"/>
      <c r="D57" s="25"/>
      <c r="E57" s="26"/>
      <c r="F57" s="46"/>
      <c r="G57" s="46"/>
      <c r="H57" s="47">
        <f t="shared" si="2"/>
        <v>0</v>
      </c>
    </row>
    <row r="58" spans="1:8" ht="25.5" customHeight="1" x14ac:dyDescent="0.25">
      <c r="A58" s="54"/>
      <c r="B58" s="56"/>
      <c r="C58" s="56"/>
      <c r="D58" s="25"/>
      <c r="E58" s="26"/>
      <c r="F58" s="46"/>
      <c r="G58" s="46"/>
      <c r="H58" s="47">
        <f t="shared" si="2"/>
        <v>0</v>
      </c>
    </row>
    <row r="59" spans="1:8" ht="25.5" customHeight="1" x14ac:dyDescent="0.25">
      <c r="A59" s="54"/>
      <c r="B59" s="56"/>
      <c r="C59" s="56"/>
      <c r="D59" s="25"/>
      <c r="E59" s="26"/>
      <c r="F59" s="46"/>
      <c r="G59" s="46"/>
      <c r="H59" s="47">
        <f t="shared" si="2"/>
        <v>0</v>
      </c>
    </row>
    <row r="60" spans="1:8" ht="25.5" customHeight="1" x14ac:dyDescent="0.25">
      <c r="A60" s="54"/>
      <c r="B60" s="56"/>
      <c r="C60" s="56"/>
      <c r="D60" s="25"/>
      <c r="E60" s="26"/>
      <c r="F60" s="46"/>
      <c r="G60" s="46"/>
      <c r="H60" s="47">
        <f t="shared" si="2"/>
        <v>0</v>
      </c>
    </row>
    <row r="61" spans="1:8" ht="25.5" customHeight="1" x14ac:dyDescent="0.25">
      <c r="A61" s="54"/>
      <c r="B61" s="56"/>
      <c r="C61" s="56"/>
      <c r="D61" s="25"/>
      <c r="E61" s="26"/>
      <c r="F61" s="46"/>
      <c r="G61" s="46"/>
      <c r="H61" s="47">
        <f t="shared" si="2"/>
        <v>0</v>
      </c>
    </row>
    <row r="62" spans="1:8" ht="25.5" customHeight="1" x14ac:dyDescent="0.25">
      <c r="A62" s="54"/>
      <c r="B62" s="56"/>
      <c r="C62" s="56"/>
      <c r="D62" s="25"/>
      <c r="E62" s="26"/>
      <c r="F62" s="46"/>
      <c r="G62" s="46"/>
      <c r="H62" s="47">
        <f t="shared" si="2"/>
        <v>0</v>
      </c>
    </row>
    <row r="63" spans="1:8" ht="25.5" customHeight="1" x14ac:dyDescent="0.25">
      <c r="A63" s="54"/>
      <c r="B63" s="56"/>
      <c r="C63" s="56"/>
      <c r="D63" s="25"/>
      <c r="E63" s="26"/>
      <c r="F63" s="46"/>
      <c r="G63" s="46"/>
      <c r="H63" s="47">
        <f t="shared" si="2"/>
        <v>0</v>
      </c>
    </row>
    <row r="64" spans="1:8" ht="25.5" customHeight="1" x14ac:dyDescent="0.25">
      <c r="A64" s="54"/>
      <c r="B64" s="56"/>
      <c r="C64" s="56"/>
      <c r="D64" s="25"/>
      <c r="E64" s="26"/>
      <c r="F64" s="46"/>
      <c r="G64" s="46"/>
      <c r="H64" s="47">
        <f t="shared" si="2"/>
        <v>0</v>
      </c>
    </row>
    <row r="65" spans="1:8" ht="25.5" customHeight="1" x14ac:dyDescent="0.25">
      <c r="A65" s="54"/>
      <c r="B65" s="56"/>
      <c r="C65" s="56"/>
      <c r="D65" s="25"/>
      <c r="E65" s="26"/>
      <c r="F65" s="46"/>
      <c r="G65" s="46"/>
      <c r="H65" s="47">
        <f t="shared" si="2"/>
        <v>0</v>
      </c>
    </row>
    <row r="66" spans="1:8" ht="25.5" customHeight="1" x14ac:dyDescent="0.25">
      <c r="A66" s="54"/>
      <c r="B66" s="56"/>
      <c r="C66" s="56"/>
      <c r="D66" s="25"/>
      <c r="E66" s="26"/>
      <c r="F66" s="46"/>
      <c r="G66" s="46"/>
      <c r="H66" s="47">
        <f t="shared" si="2"/>
        <v>0</v>
      </c>
    </row>
    <row r="67" spans="1:8" ht="25.5" customHeight="1" x14ac:dyDescent="0.25">
      <c r="A67" s="54"/>
      <c r="B67" s="56"/>
      <c r="C67" s="56"/>
      <c r="D67" s="25"/>
      <c r="E67" s="26"/>
      <c r="F67" s="46"/>
      <c r="G67" s="46"/>
      <c r="H67" s="47">
        <f t="shared" si="2"/>
        <v>0</v>
      </c>
    </row>
    <row r="68" spans="1:8" ht="25.5" customHeight="1" x14ac:dyDescent="0.25">
      <c r="A68" s="54"/>
      <c r="B68" s="56"/>
      <c r="C68" s="56"/>
      <c r="D68" s="25"/>
      <c r="E68" s="26"/>
      <c r="F68" s="46"/>
      <c r="G68" s="46"/>
      <c r="H68" s="47">
        <f t="shared" si="2"/>
        <v>0</v>
      </c>
    </row>
    <row r="69" spans="1:8" ht="25.5" customHeight="1" x14ac:dyDescent="0.25">
      <c r="A69" s="54"/>
      <c r="B69" s="56"/>
      <c r="C69" s="56"/>
      <c r="D69" s="25"/>
      <c r="E69" s="26"/>
      <c r="F69" s="46"/>
      <c r="G69" s="46"/>
      <c r="H69" s="47">
        <f t="shared" si="2"/>
        <v>0</v>
      </c>
    </row>
    <row r="70" spans="1:8" ht="25.5" customHeight="1" x14ac:dyDescent="0.25">
      <c r="A70" s="54"/>
      <c r="B70" s="56"/>
      <c r="C70" s="56"/>
      <c r="D70" s="25"/>
      <c r="E70" s="26"/>
      <c r="F70" s="46"/>
      <c r="G70" s="46"/>
      <c r="H70" s="47">
        <f t="shared" si="2"/>
        <v>0</v>
      </c>
    </row>
    <row r="71" spans="1:8" ht="25.5" customHeight="1" x14ac:dyDescent="0.25">
      <c r="A71" s="54"/>
      <c r="B71" s="56"/>
      <c r="C71" s="56"/>
      <c r="D71" s="25"/>
      <c r="E71" s="26"/>
      <c r="F71" s="46"/>
      <c r="G71" s="46"/>
      <c r="H71" s="47">
        <f t="shared" si="2"/>
        <v>0</v>
      </c>
    </row>
    <row r="72" spans="1:8" ht="25.5" customHeight="1" x14ac:dyDescent="0.25">
      <c r="A72" s="54"/>
      <c r="B72" s="56"/>
      <c r="C72" s="56"/>
      <c r="D72" s="25"/>
      <c r="E72" s="26"/>
      <c r="F72" s="46"/>
      <c r="G72" s="46"/>
      <c r="H72" s="47">
        <f t="shared" si="2"/>
        <v>0</v>
      </c>
    </row>
    <row r="73" spans="1:8" ht="25.5" customHeight="1" x14ac:dyDescent="0.25">
      <c r="A73" s="54"/>
      <c r="B73" s="56"/>
      <c r="C73" s="56"/>
      <c r="D73" s="25"/>
      <c r="E73" s="26"/>
      <c r="F73" s="46"/>
      <c r="G73" s="46"/>
      <c r="H73" s="47">
        <f t="shared" si="2"/>
        <v>0</v>
      </c>
    </row>
    <row r="74" spans="1:8" ht="25.5" customHeight="1" x14ac:dyDescent="0.25">
      <c r="A74" s="54"/>
      <c r="B74" s="56"/>
      <c r="C74" s="56"/>
      <c r="D74" s="25"/>
      <c r="E74" s="26"/>
      <c r="F74" s="46"/>
      <c r="G74" s="46"/>
      <c r="H74" s="47">
        <f t="shared" si="2"/>
        <v>0</v>
      </c>
    </row>
    <row r="75" spans="1:8" ht="25.5" customHeight="1" x14ac:dyDescent="0.25">
      <c r="A75" s="54"/>
      <c r="B75" s="56"/>
      <c r="C75" s="56"/>
      <c r="D75" s="25"/>
      <c r="E75" s="26"/>
      <c r="F75" s="46"/>
      <c r="G75" s="46"/>
      <c r="H75" s="47">
        <f t="shared" si="2"/>
        <v>0</v>
      </c>
    </row>
    <row r="76" spans="1:8" ht="25.5" customHeight="1" x14ac:dyDescent="0.25">
      <c r="A76" s="54"/>
      <c r="B76" s="56"/>
      <c r="C76" s="56"/>
      <c r="D76" s="25"/>
      <c r="E76" s="26"/>
      <c r="F76" s="46"/>
      <c r="G76" s="46"/>
      <c r="H76" s="47">
        <f t="shared" si="2"/>
        <v>0</v>
      </c>
    </row>
    <row r="77" spans="1:8" ht="25.5" customHeight="1" x14ac:dyDescent="0.25">
      <c r="A77" s="54"/>
      <c r="B77" s="56"/>
      <c r="C77" s="56"/>
      <c r="D77" s="25"/>
      <c r="E77" s="26"/>
      <c r="F77" s="46"/>
      <c r="G77" s="46"/>
      <c r="H77" s="47">
        <f t="shared" si="2"/>
        <v>0</v>
      </c>
    </row>
    <row r="78" spans="1:8" ht="30" customHeight="1" x14ac:dyDescent="0.3">
      <c r="A78" s="55"/>
      <c r="B78" s="57"/>
      <c r="C78" s="57"/>
      <c r="D78" s="30" t="s">
        <v>4</v>
      </c>
      <c r="E78" s="30"/>
      <c r="F78" s="47">
        <f>SUM(F6:F77)</f>
        <v>0</v>
      </c>
      <c r="G78" s="47">
        <f>SUM(G6:G77)</f>
        <v>0</v>
      </c>
      <c r="H78" s="47">
        <f>H4+F78-G78</f>
        <v>0</v>
      </c>
    </row>
    <row r="79" spans="1:8" ht="28.5" customHeight="1" x14ac:dyDescent="0.25"/>
    <row r="80" spans="1:8" ht="27.75" customHeight="1" x14ac:dyDescent="0.25"/>
    <row r="81" ht="27.75" customHeight="1" x14ac:dyDescent="0.25"/>
    <row r="82" ht="27.75" customHeight="1" x14ac:dyDescent="0.25"/>
    <row r="83" ht="28.5" customHeight="1" x14ac:dyDescent="0.25"/>
    <row r="84" ht="27.75" customHeight="1" x14ac:dyDescent="0.25"/>
    <row r="85" ht="27.75" customHeight="1" x14ac:dyDescent="0.25"/>
    <row r="86" ht="27.75" customHeight="1" x14ac:dyDescent="0.25"/>
    <row r="87" ht="27.75" customHeight="1" x14ac:dyDescent="0.25"/>
    <row r="88" ht="27.75" customHeight="1" x14ac:dyDescent="0.25"/>
  </sheetData>
  <sheetProtection sheet="1" objects="1" scenarios="1" formatCells="0" formatColumns="0" formatRows="0" insertRows="0" selectLockedCells="1"/>
  <mergeCells count="2">
    <mergeCell ref="G2:H2"/>
    <mergeCell ref="G1:H1"/>
  </mergeCells>
  <phoneticPr fontId="4" type="noConversion"/>
  <dataValidations count="2">
    <dataValidation type="list" allowBlank="1" showInputMessage="1" showErrorMessage="1" sqref="B6:B77">
      <formula1>"CHECK,CASH,CC"</formula1>
    </dataValidation>
    <dataValidation type="list" allowBlank="1" showInputMessage="1" showErrorMessage="1" sqref="E6:E77">
      <formula1>Categories</formula1>
    </dataValidation>
  </dataValidations>
  <pageMargins left="0.31" right="0.25" top="0.17" bottom="0.23" header="0.17" footer="0.17"/>
  <pageSetup scale="67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3"/>
  <sheetViews>
    <sheetView tabSelected="1" zoomScaleNormal="100" workbookViewId="0">
      <pane xSplit="6" ySplit="6" topLeftCell="G7" activePane="bottomRight" state="frozen"/>
      <selection activeCell="D34" sqref="D34"/>
      <selection pane="topRight" activeCell="D34" sqref="D34"/>
      <selection pane="bottomLeft" activeCell="D34" sqref="D34"/>
      <selection pane="bottomRight"/>
    </sheetView>
  </sheetViews>
  <sheetFormatPr defaultColWidth="9.109375" defaultRowHeight="13.2" x14ac:dyDescent="0.25"/>
  <cols>
    <col min="1" max="1" width="47.88671875" bestFit="1" customWidth="1"/>
    <col min="2" max="2" width="12.6640625" style="6" customWidth="1"/>
    <col min="3" max="3" width="1.6640625" style="11" customWidth="1"/>
    <col min="4" max="4" width="12.6640625" style="6" customWidth="1"/>
    <col min="5" max="5" width="1.6640625" style="11" customWidth="1"/>
    <col min="6" max="6" width="12.6640625" style="6" customWidth="1"/>
    <col min="7" max="16384" width="9.109375" style="6"/>
  </cols>
  <sheetData>
    <row r="1" spans="1:8" x14ac:dyDescent="0.25">
      <c r="A1" s="64"/>
      <c r="B1" s="10"/>
      <c r="C1" s="10"/>
      <c r="D1" s="10"/>
      <c r="E1" s="10"/>
      <c r="F1" s="10"/>
    </row>
    <row r="2" spans="1:8" x14ac:dyDescent="0.25">
      <c r="A2" s="65"/>
      <c r="B2" s="10"/>
      <c r="C2" s="10"/>
      <c r="D2" s="10"/>
      <c r="E2" s="10"/>
      <c r="F2" s="10"/>
    </row>
    <row r="3" spans="1:8" x14ac:dyDescent="0.25">
      <c r="A3" s="2" t="s">
        <v>130</v>
      </c>
      <c r="B3" s="5"/>
      <c r="C3" s="10"/>
      <c r="D3" s="5"/>
      <c r="E3" s="10"/>
      <c r="F3" s="5"/>
    </row>
    <row r="4" spans="1:8" x14ac:dyDescent="0.25">
      <c r="A4" s="2"/>
      <c r="B4" s="5"/>
      <c r="C4" s="10"/>
      <c r="D4" s="5"/>
      <c r="E4" s="10"/>
      <c r="F4" s="5"/>
    </row>
    <row r="5" spans="1:8" x14ac:dyDescent="0.25">
      <c r="A5" s="3"/>
      <c r="B5" s="67"/>
      <c r="C5" s="67"/>
      <c r="D5" s="67"/>
      <c r="E5" s="67"/>
      <c r="F5" s="67"/>
    </row>
    <row r="6" spans="1:8" s="7" customFormat="1" x14ac:dyDescent="0.25">
      <c r="A6" s="1"/>
      <c r="B6" s="21" t="s">
        <v>5</v>
      </c>
      <c r="C6" s="21"/>
      <c r="D6" s="21" t="s">
        <v>6</v>
      </c>
      <c r="E6" s="21"/>
      <c r="F6" s="21" t="s">
        <v>2</v>
      </c>
    </row>
    <row r="7" spans="1:8" x14ac:dyDescent="0.25">
      <c r="B7" s="4"/>
      <c r="C7" s="9"/>
      <c r="D7" s="4"/>
      <c r="E7" s="9"/>
      <c r="F7" s="4"/>
    </row>
    <row r="8" spans="1:8" x14ac:dyDescent="0.25">
      <c r="A8" s="8" t="s">
        <v>131</v>
      </c>
      <c r="B8" s="4">
        <f>'Checking Account'!H4+'Savings Acct'!H4</f>
        <v>0</v>
      </c>
      <c r="C8" s="9"/>
      <c r="D8" s="4"/>
      <c r="E8" s="9"/>
      <c r="F8" s="4"/>
    </row>
    <row r="9" spans="1:8" x14ac:dyDescent="0.25">
      <c r="B9" s="4"/>
      <c r="C9" s="9"/>
      <c r="D9" s="4"/>
      <c r="E9" s="9"/>
      <c r="F9" s="4"/>
    </row>
    <row r="10" spans="1:8" s="15" customFormat="1" x14ac:dyDescent="0.25">
      <c r="A10" s="31" t="s">
        <v>30</v>
      </c>
      <c r="B10" s="32"/>
      <c r="C10" s="14"/>
      <c r="D10" s="32"/>
      <c r="E10" s="14"/>
      <c r="F10" s="32"/>
    </row>
    <row r="11" spans="1:8" s="15" customFormat="1" ht="14.4" x14ac:dyDescent="0.3">
      <c r="A11" s="35" t="s">
        <v>116</v>
      </c>
      <c r="B11" s="32">
        <f>SUMIF('Checking Account'!E$6:E$78,"60     Local Association Dues.",'Checking Account'!F$6:F$78)+SUMIF('Savings Acct'!E$6:E$78,"60     Local Association Dues.",'Savings Acct'!F$6:F$78)</f>
        <v>0</v>
      </c>
      <c r="C11" s="14"/>
      <c r="D11" s="36"/>
      <c r="E11" s="14"/>
      <c r="F11" s="32">
        <f>D11-B11</f>
        <v>0</v>
      </c>
      <c r="H11" s="37"/>
    </row>
    <row r="12" spans="1:8" s="15" customFormat="1" x14ac:dyDescent="0.25">
      <c r="A12" s="35" t="s">
        <v>8</v>
      </c>
      <c r="B12" s="32">
        <f>SUMIF('Checking Account'!E$6:E$78,"65     TSTA/NEA Local Grant - Rebate",'Checking Account'!F$6:F$78)+SUMIF('Savings Acct'!E$6:E$78,"65     TSTA/NEA Local Grant - Rebate",'Savings Acct'!F$6:F$78)</f>
        <v>0</v>
      </c>
      <c r="C12" s="14"/>
      <c r="D12" s="36"/>
      <c r="E12" s="14"/>
      <c r="F12" s="32">
        <f>D12-B12</f>
        <v>0</v>
      </c>
    </row>
    <row r="13" spans="1:8" s="15" customFormat="1" x14ac:dyDescent="0.25">
      <c r="A13" s="35" t="s">
        <v>9</v>
      </c>
      <c r="B13" s="32">
        <f>SUMIF('Checking Account'!E$6:E$78,"70     Interest.",'Checking Account'!F$6:F$78)+SUMIF('Savings Acct'!E$6:E$78,"70     Interest.",'Savings Acct'!F$6:F$78)</f>
        <v>0</v>
      </c>
      <c r="C13" s="14"/>
      <c r="D13" s="36"/>
      <c r="E13" s="14"/>
      <c r="F13" s="32">
        <f>D13-B13</f>
        <v>0</v>
      </c>
    </row>
    <row r="14" spans="1:8" s="15" customFormat="1" x14ac:dyDescent="0.25">
      <c r="A14" s="35" t="s">
        <v>10</v>
      </c>
      <c r="B14" s="32">
        <f>SUMIF('Checking Account'!E$6:E$78,"75     Fund Raisers",'Checking Account'!F$6:F$78)+SUMIF('Savings Acct'!E$6:E$78,"75     Fund Raisers",'Savings Acct'!F$6:F$78)</f>
        <v>0</v>
      </c>
      <c r="C14" s="14"/>
      <c r="D14" s="36"/>
      <c r="E14" s="14"/>
      <c r="F14" s="32">
        <f>D14-B14</f>
        <v>0</v>
      </c>
    </row>
    <row r="15" spans="1:8" s="15" customFormat="1" x14ac:dyDescent="0.25">
      <c r="A15" s="35" t="s">
        <v>11</v>
      </c>
      <c r="B15" s="32">
        <f>SUMIF('Checking Account'!E$6:E$78,"80     Other Income",'Checking Account'!F$6:F$78)+SUMIF('Savings Acct'!E$6:E$78,"80     Other Income",'Savings Acct'!F$6:F$78)</f>
        <v>0</v>
      </c>
      <c r="C15" s="14"/>
      <c r="D15" s="36"/>
      <c r="E15" s="14"/>
      <c r="F15" s="32">
        <f>D15-B15</f>
        <v>0</v>
      </c>
    </row>
    <row r="16" spans="1:8" s="15" customFormat="1" ht="13.8" thickBot="1" x14ac:dyDescent="0.3">
      <c r="A16" s="12" t="s">
        <v>32</v>
      </c>
      <c r="B16" s="19">
        <f>SUM(B11:B15)</f>
        <v>0</v>
      </c>
      <c r="C16" s="14"/>
      <c r="D16" s="19">
        <f>SUM(D11:D15)</f>
        <v>0</v>
      </c>
      <c r="E16" s="14"/>
      <c r="F16" s="19">
        <f>SUM(F11:F15)</f>
        <v>0</v>
      </c>
    </row>
    <row r="17" spans="1:6" s="15" customFormat="1" ht="13.8" thickTop="1" x14ac:dyDescent="0.25">
      <c r="A17" s="12"/>
      <c r="B17" s="14"/>
      <c r="C17" s="14"/>
      <c r="D17" s="14"/>
      <c r="E17" s="14"/>
      <c r="F17" s="14"/>
    </row>
    <row r="18" spans="1:6" s="15" customFormat="1" x14ac:dyDescent="0.25">
      <c r="A18" s="12" t="s">
        <v>31</v>
      </c>
      <c r="B18" s="14"/>
      <c r="C18" s="14"/>
      <c r="D18" s="14"/>
      <c r="E18" s="14"/>
      <c r="F18" s="14"/>
    </row>
    <row r="19" spans="1:6" s="15" customFormat="1" x14ac:dyDescent="0.25">
      <c r="A19" s="12"/>
      <c r="B19" s="14"/>
      <c r="C19" s="14"/>
      <c r="D19" s="14"/>
      <c r="E19" s="14"/>
      <c r="F19" s="14"/>
    </row>
    <row r="20" spans="1:6" s="15" customFormat="1" x14ac:dyDescent="0.25">
      <c r="A20" s="31" t="s">
        <v>121</v>
      </c>
      <c r="B20" s="32"/>
      <c r="C20" s="14"/>
      <c r="D20" s="32"/>
      <c r="E20" s="14"/>
      <c r="F20" s="32"/>
    </row>
    <row r="21" spans="1:6" s="15" customFormat="1" x14ac:dyDescent="0.25">
      <c r="A21" s="35" t="s">
        <v>73</v>
      </c>
      <c r="B21" s="32">
        <f>SUMIF('Checking Account'!E$6:E$78,"320   New Employee Orientation",'Checking Account'!G$6:G$78)</f>
        <v>0</v>
      </c>
      <c r="C21" s="14"/>
      <c r="D21" s="36"/>
      <c r="E21" s="14"/>
      <c r="F21" s="32">
        <f>D21-B21</f>
        <v>0</v>
      </c>
    </row>
    <row r="22" spans="1:6" s="15" customFormat="1" x14ac:dyDescent="0.25">
      <c r="A22" s="35" t="s">
        <v>112</v>
      </c>
      <c r="B22" s="32">
        <f>SUMIF('Checking Account'!E$6:E$78,"310   Membership Materials",'Checking Account'!G$6:G$78)</f>
        <v>0</v>
      </c>
      <c r="C22" s="14"/>
      <c r="D22" s="36"/>
      <c r="E22" s="14"/>
      <c r="F22" s="32">
        <f>D22-B22</f>
        <v>0</v>
      </c>
    </row>
    <row r="23" spans="1:6" s="15" customFormat="1" x14ac:dyDescent="0.25">
      <c r="A23" s="35" t="s">
        <v>74</v>
      </c>
      <c r="B23" s="32">
        <f>SUMIF('Checking Account'!E$6:E$78,"330   Member Recruitment",'Checking Account'!G$6:G$78)</f>
        <v>0</v>
      </c>
      <c r="C23" s="14"/>
      <c r="D23" s="36"/>
      <c r="E23" s="14"/>
      <c r="F23" s="32">
        <f>D23-B23</f>
        <v>0</v>
      </c>
    </row>
    <row r="24" spans="1:6" s="15" customFormat="1" x14ac:dyDescent="0.25">
      <c r="A24" s="35" t="s">
        <v>75</v>
      </c>
      <c r="B24" s="32">
        <f>SUMIF('Checking Account'!E$6:E$78,"350   Recognition &amp; Awards",'Checking Account'!G$6:G$78)</f>
        <v>0</v>
      </c>
      <c r="C24" s="14"/>
      <c r="D24" s="36"/>
      <c r="E24" s="14"/>
      <c r="F24" s="32">
        <f>D24-B24</f>
        <v>0</v>
      </c>
    </row>
    <row r="25" spans="1:6" s="15" customFormat="1" x14ac:dyDescent="0.25">
      <c r="A25" s="62" t="s">
        <v>123</v>
      </c>
      <c r="B25" s="13">
        <f>SUM(B21:B24)</f>
        <v>0</v>
      </c>
      <c r="C25" s="14"/>
      <c r="D25" s="13">
        <f>SUM(D21:D24)</f>
        <v>0</v>
      </c>
      <c r="E25" s="14"/>
      <c r="F25" s="13">
        <f>SUM(F21:F24)</f>
        <v>0</v>
      </c>
    </row>
    <row r="26" spans="1:6" s="15" customFormat="1" x14ac:dyDescent="0.25">
      <c r="A26" s="31" t="s">
        <v>124</v>
      </c>
      <c r="B26" s="32"/>
      <c r="C26" s="14"/>
      <c r="D26" s="32"/>
      <c r="E26" s="14"/>
      <c r="F26" s="32"/>
    </row>
    <row r="27" spans="1:6" s="15" customFormat="1" x14ac:dyDescent="0.25">
      <c r="A27" s="35" t="s">
        <v>23</v>
      </c>
      <c r="B27" s="32">
        <f>SUMIF('Checking Account'!E$6:E$78,"610   AR Communications",'Checking Account'!G$6:G$78)</f>
        <v>0</v>
      </c>
      <c r="C27" s="14"/>
      <c r="D27" s="36"/>
      <c r="E27" s="14"/>
      <c r="F27" s="32">
        <f>D27-B27</f>
        <v>0</v>
      </c>
    </row>
    <row r="28" spans="1:6" s="15" customFormat="1" x14ac:dyDescent="0.25">
      <c r="A28" s="35" t="s">
        <v>24</v>
      </c>
      <c r="B28" s="32">
        <f>SUMIF('Checking Account'!E$6:E$78,"600   AR Identification, Recruitment &amp;Training",'Checking Account'!G$6:G$78)</f>
        <v>0</v>
      </c>
      <c r="C28" s="14"/>
      <c r="D28" s="36"/>
      <c r="E28" s="14"/>
      <c r="F28" s="32">
        <f>D28-B28</f>
        <v>0</v>
      </c>
    </row>
    <row r="29" spans="1:6" s="15" customFormat="1" x14ac:dyDescent="0.25">
      <c r="A29" s="62" t="s">
        <v>125</v>
      </c>
      <c r="B29" s="13">
        <f>SUM(B27:B28)</f>
        <v>0</v>
      </c>
      <c r="C29" s="14"/>
      <c r="D29" s="13">
        <f>SUM(D27:D28)</f>
        <v>0</v>
      </c>
      <c r="E29" s="14"/>
      <c r="F29" s="13">
        <f>SUM(F27:F28)</f>
        <v>0</v>
      </c>
    </row>
    <row r="30" spans="1:6" s="15" customFormat="1" x14ac:dyDescent="0.25">
      <c r="A30" s="31" t="s">
        <v>21</v>
      </c>
      <c r="B30" s="32"/>
      <c r="C30" s="14"/>
      <c r="D30" s="32"/>
      <c r="E30" s="14"/>
      <c r="F30" s="32"/>
    </row>
    <row r="31" spans="1:6" s="15" customFormat="1" x14ac:dyDescent="0.25">
      <c r="A31" s="35" t="s">
        <v>22</v>
      </c>
      <c r="B31" s="32">
        <f>SUMIF('Checking Account'!E$6:E$78,"710   Local/Region Training &amp; Development",'Checking Account'!G$6:G$78)</f>
        <v>0</v>
      </c>
      <c r="C31" s="14"/>
      <c r="D31" s="36"/>
      <c r="E31" s="14"/>
      <c r="F31" s="32">
        <f>D31-B31</f>
        <v>0</v>
      </c>
    </row>
    <row r="32" spans="1:6" s="15" customFormat="1" x14ac:dyDescent="0.25">
      <c r="A32" s="35" t="s">
        <v>79</v>
      </c>
      <c r="B32" s="32">
        <f>SUMIF('Checking Account'!E$6:E$78,"720   TSTA Leadership Training",'Checking Account'!G$6:G$78)</f>
        <v>0</v>
      </c>
      <c r="C32" s="14"/>
      <c r="D32" s="36"/>
      <c r="E32" s="14"/>
      <c r="F32" s="32">
        <f>D32-B32</f>
        <v>0</v>
      </c>
    </row>
    <row r="33" spans="1:6" s="15" customFormat="1" x14ac:dyDescent="0.25">
      <c r="A33" s="35" t="s">
        <v>115</v>
      </c>
      <c r="B33" s="32">
        <f>SUMIF('Checking Account'!E$6:E$78,"730   NEA Conferences &amp; Training",'Checking Account'!G$6:G$78)</f>
        <v>0</v>
      </c>
      <c r="C33" s="14"/>
      <c r="D33" s="36"/>
      <c r="E33" s="14"/>
      <c r="F33" s="32">
        <f>D33-B33</f>
        <v>0</v>
      </c>
    </row>
    <row r="34" spans="1:6" s="15" customFormat="1" x14ac:dyDescent="0.25">
      <c r="A34" s="16" t="s">
        <v>28</v>
      </c>
      <c r="B34" s="13">
        <f>SUM(B31:B33)</f>
        <v>0</v>
      </c>
      <c r="C34" s="14"/>
      <c r="D34" s="13">
        <f>SUM(D31:D33)</f>
        <v>0</v>
      </c>
      <c r="E34" s="14"/>
      <c r="F34" s="13">
        <f>SUM(F31:F33)</f>
        <v>0</v>
      </c>
    </row>
    <row r="35" spans="1:6" s="15" customFormat="1" x14ac:dyDescent="0.25">
      <c r="A35" s="31" t="s">
        <v>39</v>
      </c>
      <c r="B35" s="32"/>
      <c r="C35" s="14"/>
      <c r="D35" s="32"/>
      <c r="E35" s="14"/>
      <c r="F35" s="32"/>
    </row>
    <row r="36" spans="1:6" s="15" customFormat="1" x14ac:dyDescent="0.25">
      <c r="A36" s="38" t="s">
        <v>69</v>
      </c>
      <c r="B36" s="32"/>
      <c r="C36" s="14"/>
      <c r="D36" s="32"/>
      <c r="E36" s="14"/>
      <c r="F36" s="32"/>
    </row>
    <row r="37" spans="1:6" s="15" customFormat="1" x14ac:dyDescent="0.25">
      <c r="A37" s="35" t="s">
        <v>85</v>
      </c>
      <c r="B37" s="32">
        <f>SUMIF('Checking Account'!E$6:E$78,"210   Newsletters &amp; Briefings",'Checking Account'!G$6:G$78)+SUMIF('Checking Account'!E$6:E$78,"220   New Member Communications",'Checking Account'!G$6:G$78)</f>
        <v>0</v>
      </c>
      <c r="C37" s="14"/>
      <c r="D37" s="36"/>
      <c r="E37" s="14"/>
      <c r="F37" s="32">
        <f>D37-B37</f>
        <v>0</v>
      </c>
    </row>
    <row r="38" spans="1:6" s="15" customFormat="1" x14ac:dyDescent="0.25">
      <c r="A38" s="35" t="s">
        <v>15</v>
      </c>
      <c r="B38" s="32">
        <f>SUMIF('Checking Account'!E$6:E$78,"230   Member Meetings &amp; Socials",'Checking Account'!G$6:G$78)</f>
        <v>0</v>
      </c>
      <c r="C38" s="14"/>
      <c r="D38" s="36"/>
      <c r="E38" s="14"/>
      <c r="F38" s="32">
        <f>D38-B38</f>
        <v>0</v>
      </c>
    </row>
    <row r="39" spans="1:6" s="15" customFormat="1" x14ac:dyDescent="0.25">
      <c r="A39" s="17" t="s">
        <v>70</v>
      </c>
      <c r="B39" s="18">
        <f>SUM(B36:B38)</f>
        <v>0</v>
      </c>
      <c r="C39" s="14"/>
      <c r="D39" s="18">
        <f>SUM(D36:D38)</f>
        <v>0</v>
      </c>
      <c r="E39" s="14"/>
      <c r="F39" s="18">
        <f>SUM(F36:F38)</f>
        <v>0</v>
      </c>
    </row>
    <row r="40" spans="1:6" s="15" customFormat="1" x14ac:dyDescent="0.25">
      <c r="A40" s="38" t="s">
        <v>71</v>
      </c>
      <c r="B40" s="32"/>
      <c r="C40" s="14"/>
      <c r="D40" s="32"/>
      <c r="E40" s="14"/>
      <c r="F40" s="32"/>
    </row>
    <row r="41" spans="1:6" s="15" customFormat="1" x14ac:dyDescent="0.25">
      <c r="A41" s="35" t="s">
        <v>14</v>
      </c>
      <c r="B41" s="32">
        <f>SUMIF('Checking Account'!E$6:E$78,"200   Website",'Checking Account'!G$6:G$78)</f>
        <v>0</v>
      </c>
      <c r="C41" s="14"/>
      <c r="D41" s="36"/>
      <c r="E41" s="14"/>
      <c r="F41" s="32">
        <f>D41-B41</f>
        <v>0</v>
      </c>
    </row>
    <row r="42" spans="1:6" s="15" customFormat="1" x14ac:dyDescent="0.25">
      <c r="A42" s="35" t="s">
        <v>111</v>
      </c>
      <c r="B42" s="32">
        <f>SUMIF('Checking Account'!E$6:E$78,"250   Media Relations/Advertising",'Checking Account'!G$6:G$78)</f>
        <v>0</v>
      </c>
      <c r="C42" s="14"/>
      <c r="D42" s="36"/>
      <c r="E42" s="14"/>
      <c r="F42" s="32">
        <f>D42-B42</f>
        <v>0</v>
      </c>
    </row>
    <row r="43" spans="1:6" s="15" customFormat="1" x14ac:dyDescent="0.25">
      <c r="A43" s="35" t="s">
        <v>40</v>
      </c>
      <c r="B43" s="32">
        <f>SUMIF('Checking Account'!E$6:E$78,"260   Business &amp; Community Outreach",'Checking Account'!G$6:G$78)</f>
        <v>0</v>
      </c>
      <c r="C43" s="14"/>
      <c r="D43" s="36"/>
      <c r="E43" s="14"/>
      <c r="F43" s="32">
        <f>D43-B43</f>
        <v>0</v>
      </c>
    </row>
    <row r="44" spans="1:6" s="15" customFormat="1" x14ac:dyDescent="0.25">
      <c r="A44" s="17" t="s">
        <v>72</v>
      </c>
      <c r="B44" s="18">
        <f>SUM(B41:B43)</f>
        <v>0</v>
      </c>
      <c r="C44" s="14"/>
      <c r="D44" s="18">
        <f>SUM(D41:D43)</f>
        <v>0</v>
      </c>
      <c r="E44" s="14"/>
      <c r="F44" s="18">
        <f>SUM(F41:F43)</f>
        <v>0</v>
      </c>
    </row>
    <row r="45" spans="1:6" s="15" customFormat="1" x14ac:dyDescent="0.25">
      <c r="A45" s="16" t="s">
        <v>16</v>
      </c>
      <c r="B45" s="13">
        <f>B39+B44</f>
        <v>0</v>
      </c>
      <c r="C45" s="14"/>
      <c r="D45" s="13">
        <f>D39+D44</f>
        <v>0</v>
      </c>
      <c r="E45" s="14"/>
      <c r="F45" s="13">
        <f>F39+F44</f>
        <v>0</v>
      </c>
    </row>
    <row r="46" spans="1:6" s="15" customFormat="1" x14ac:dyDescent="0.25">
      <c r="A46" s="31" t="s">
        <v>126</v>
      </c>
      <c r="B46" s="32"/>
      <c r="C46" s="14"/>
      <c r="D46" s="32"/>
      <c r="E46" s="14"/>
      <c r="F46" s="32"/>
    </row>
    <row r="47" spans="1:6" s="15" customFormat="1" x14ac:dyDescent="0.25">
      <c r="A47" s="35" t="s">
        <v>25</v>
      </c>
      <c r="B47" s="32">
        <f>SUMIF('Checking Account'!E$6:E$78,"800   Legislative Candidate Screening &amp; Support",'Checking Account'!G$6:G$78)+SUMIF('Checking Account'!E$6:E$78,"810   School Board Candidate Screening &amp; Support",'Checking Account'!G$6:G$78)</f>
        <v>0</v>
      </c>
      <c r="C47" s="14"/>
      <c r="D47" s="36"/>
      <c r="E47" s="14"/>
      <c r="F47" s="32">
        <f>D47-B47</f>
        <v>0</v>
      </c>
    </row>
    <row r="48" spans="1:6" s="15" customFormat="1" x14ac:dyDescent="0.25">
      <c r="A48" s="35" t="s">
        <v>26</v>
      </c>
      <c r="B48" s="32">
        <f>SUMIF('Checking Account'!E$6:E$78,"820    Lobbying and Legislative Support",'Checking Account'!G$6:G$78)</f>
        <v>0</v>
      </c>
      <c r="C48" s="14"/>
      <c r="D48" s="36"/>
      <c r="E48" s="14"/>
      <c r="F48" s="32">
        <f>D48-B48</f>
        <v>0</v>
      </c>
    </row>
    <row r="49" spans="1:6" s="15" customFormat="1" x14ac:dyDescent="0.25">
      <c r="A49" s="35" t="s">
        <v>27</v>
      </c>
      <c r="B49" s="32">
        <f>SUMIF('Checking Account'!E$6:E$78,"860    PAC Fundraising",'Checking Account'!G$6:G$78)</f>
        <v>0</v>
      </c>
      <c r="C49" s="14"/>
      <c r="D49" s="36"/>
      <c r="E49" s="14"/>
      <c r="F49" s="32">
        <f>D49-B49</f>
        <v>0</v>
      </c>
    </row>
    <row r="50" spans="1:6" s="15" customFormat="1" x14ac:dyDescent="0.25">
      <c r="A50" s="62" t="s">
        <v>127</v>
      </c>
      <c r="B50" s="13">
        <f>SUM(B47:B49)</f>
        <v>0</v>
      </c>
      <c r="C50" s="14"/>
      <c r="D50" s="13">
        <f>SUM(D47:D49)</f>
        <v>0</v>
      </c>
      <c r="E50" s="14"/>
      <c r="F50" s="13">
        <f>SUM(F47:F49)</f>
        <v>0</v>
      </c>
    </row>
    <row r="51" spans="1:6" s="15" customFormat="1" x14ac:dyDescent="0.25">
      <c r="A51" s="31" t="s">
        <v>120</v>
      </c>
      <c r="B51" s="14"/>
      <c r="C51" s="14"/>
      <c r="D51" s="14"/>
      <c r="E51" s="14"/>
      <c r="F51" s="14"/>
    </row>
    <row r="52" spans="1:6" s="15" customFormat="1" x14ac:dyDescent="0.25">
      <c r="A52" s="35" t="s">
        <v>12</v>
      </c>
      <c r="B52" s="32">
        <f>SUMIF('Checking Account'!E$6:E$78,"120   Consultation &amp; Bargaining",'Checking Account'!G$6:G$78)+SUMIF('Checking Account'!E$6:E$78,"110   Salary, Policy &amp; Issue Presentations",'Checking Account'!G$6:G$78)</f>
        <v>0</v>
      </c>
      <c r="C52" s="14"/>
      <c r="D52" s="36"/>
      <c r="E52" s="14"/>
      <c r="F52" s="32">
        <f>D52-B52</f>
        <v>0</v>
      </c>
    </row>
    <row r="53" spans="1:6" s="15" customFormat="1" x14ac:dyDescent="0.25">
      <c r="A53" s="35" t="s">
        <v>110</v>
      </c>
      <c r="B53" s="32">
        <f>SUMIF('Checking Account'!E$6:E$78,"130   Member Representation &amp; Grievances",'Checking Account'!G$6:G$78)</f>
        <v>0</v>
      </c>
      <c r="C53" s="14"/>
      <c r="D53" s="36"/>
      <c r="E53" s="14"/>
      <c r="F53" s="32">
        <f>D53-B53</f>
        <v>0</v>
      </c>
    </row>
    <row r="54" spans="1:6" s="15" customFormat="1" x14ac:dyDescent="0.25">
      <c r="A54" s="35" t="s">
        <v>13</v>
      </c>
      <c r="B54" s="32">
        <f>SUMIF('Checking Account'!E$6:E$78,"100   School Board Presence &amp; Monitoring",'Checking Account'!G$6:G$78)</f>
        <v>0</v>
      </c>
      <c r="C54" s="14"/>
      <c r="D54" s="36"/>
      <c r="E54" s="14"/>
      <c r="F54" s="32">
        <f>D54-B54</f>
        <v>0</v>
      </c>
    </row>
    <row r="55" spans="1:6" s="15" customFormat="1" x14ac:dyDescent="0.25">
      <c r="A55" s="62" t="s">
        <v>122</v>
      </c>
      <c r="B55" s="13">
        <f>SUM(B52:B54)</f>
        <v>0</v>
      </c>
      <c r="C55" s="14"/>
      <c r="D55" s="13">
        <f>SUM(D52:D54)</f>
        <v>0</v>
      </c>
      <c r="E55" s="14"/>
      <c r="F55" s="13">
        <f>SUM(F52:F54)</f>
        <v>0</v>
      </c>
    </row>
    <row r="56" spans="1:6" s="15" customFormat="1" x14ac:dyDescent="0.25">
      <c r="A56" s="31" t="s">
        <v>17</v>
      </c>
      <c r="B56" s="32"/>
      <c r="C56" s="14"/>
      <c r="D56" s="32"/>
      <c r="E56" s="14"/>
      <c r="F56" s="32"/>
    </row>
    <row r="57" spans="1:6" s="15" customFormat="1" x14ac:dyDescent="0.25">
      <c r="A57" s="35" t="s">
        <v>76</v>
      </c>
      <c r="B57" s="32">
        <f>SUMIF('Checking Account'!E$6:E$78,"410   Officers Travel &amp; Expense",'Checking Account'!G$6:G$78)+SUMIF('Checking Account'!E$6:E$78,"420   Executive Board Meetings &amp; Expenses",'Checking Account'!G$6:G$78)</f>
        <v>0</v>
      </c>
      <c r="C57" s="14"/>
      <c r="D57" s="36"/>
      <c r="E57" s="14"/>
      <c r="F57" s="32">
        <f>D57-B57</f>
        <v>0</v>
      </c>
    </row>
    <row r="58" spans="1:6" s="15" customFormat="1" x14ac:dyDescent="0.25">
      <c r="A58" s="35" t="s">
        <v>90</v>
      </c>
      <c r="B58" s="32">
        <f>SUMIF('Checking Account'!E$6:E$78,"430   AR/General Membership Meetings",'Checking Account'!G$6:G$78)</f>
        <v>0</v>
      </c>
      <c r="C58" s="14"/>
      <c r="D58" s="36"/>
      <c r="E58" s="14"/>
      <c r="F58" s="32">
        <f>D58-B58</f>
        <v>0</v>
      </c>
    </row>
    <row r="59" spans="1:6" s="15" customFormat="1" x14ac:dyDescent="0.25">
      <c r="A59" s="35" t="s">
        <v>113</v>
      </c>
      <c r="B59" s="32">
        <f>SUMIF('Checking Account'!E$6:E$78,"460   Other Committee Expense",'Checking Account'!G$6:G$78)</f>
        <v>0</v>
      </c>
      <c r="C59" s="14"/>
      <c r="D59" s="36"/>
      <c r="E59" s="14"/>
      <c r="F59" s="32">
        <f>D59-B59</f>
        <v>0</v>
      </c>
    </row>
    <row r="60" spans="1:6" s="15" customFormat="1" x14ac:dyDescent="0.25">
      <c r="A60" s="16" t="s">
        <v>18</v>
      </c>
      <c r="B60" s="13">
        <f>SUM(B57:B59)</f>
        <v>0</v>
      </c>
      <c r="C60" s="14"/>
      <c r="D60" s="13">
        <f>SUM(D57:D59)</f>
        <v>0</v>
      </c>
      <c r="E60" s="14"/>
      <c r="F60" s="13">
        <f>SUM(F57:F59)</f>
        <v>0</v>
      </c>
    </row>
    <row r="61" spans="1:6" s="15" customFormat="1" x14ac:dyDescent="0.25">
      <c r="A61" s="31" t="s">
        <v>128</v>
      </c>
      <c r="B61" s="32"/>
      <c r="C61" s="14"/>
      <c r="D61" s="32"/>
      <c r="E61" s="14"/>
      <c r="F61" s="32"/>
    </row>
    <row r="62" spans="1:6" s="15" customFormat="1" x14ac:dyDescent="0.25">
      <c r="A62" s="35" t="s">
        <v>67</v>
      </c>
      <c r="B62" s="32">
        <f>SUMIF('Checking Account'!E$6:E$78,"970   Bookkeeping &amp; Accounting Services",'Checking Account'!G$6:G$78)+SUMIF('Checking Account'!E$6:E$78,"975   Audit Committee/Services",'Checking Account'!G$6:G$78)</f>
        <v>0</v>
      </c>
      <c r="C62" s="14"/>
      <c r="D62" s="36"/>
      <c r="E62" s="14"/>
      <c r="F62" s="32">
        <f>D62-B62</f>
        <v>0</v>
      </c>
    </row>
    <row r="63" spans="1:6" s="15" customFormat="1" x14ac:dyDescent="0.25">
      <c r="A63" s="35" t="s">
        <v>80</v>
      </c>
      <c r="B63" s="32">
        <f>SUMIF('Checking Account'!E$6:E$78,"920   Office Rent &amp; Expenses",'Checking Account'!G$6:G$78)+SUMIF('Checking Account'!E$6:E$78,"925    Property Taxes",'Checking Account'!G$6:G$78)+SUMIF('Checking Account'!E$6:E$78,"928    Utilities",'Checking Account'!G$6:G$78)</f>
        <v>0</v>
      </c>
      <c r="C63" s="14"/>
      <c r="D63" s="36"/>
      <c r="E63" s="14"/>
      <c r="F63" s="32">
        <f>D63-B63</f>
        <v>0</v>
      </c>
    </row>
    <row r="64" spans="1:6" s="15" customFormat="1" ht="26.4" x14ac:dyDescent="0.25">
      <c r="A64" s="39" t="s">
        <v>81</v>
      </c>
      <c r="B64" s="32">
        <f>SUMIF('Checking Account'!E$6:E$78,"930   Telephone",'Checking Account'!G$6:G$78)+SUMIF('Checking Account'!E$6:E$78,"935   Office Supplies &amp; Expenses",'Checking Account'!G$6:G$78)+SUMIF('Checking Account'!E$6:E$78,"940   Postage &amp; Delivery",'Checking Account'!G$6:G$78)+SUMIF('Checking Account'!E$6:E$78,"945   Computer Hardware &amp; Software",'Checking Account'!G$6:G$78)+SUMIF('Checking Account'!E$6:E$78,"950   Copier Equipment",'Checking Account'!G$6:G$78)+SUMIF('Checking Account'!E$6:E$78,"955  Equipment Repairs &amp; Maintenance",'Checking Account'!G$6:G$78)</f>
        <v>0</v>
      </c>
      <c r="C64" s="14"/>
      <c r="D64" s="36"/>
      <c r="E64" s="14"/>
      <c r="F64" s="32">
        <f>D64-B64</f>
        <v>0</v>
      </c>
    </row>
    <row r="65" spans="1:6" s="15" customFormat="1" x14ac:dyDescent="0.25">
      <c r="A65" s="62" t="s">
        <v>129</v>
      </c>
      <c r="B65" s="13">
        <f>SUM(B62:B64)</f>
        <v>0</v>
      </c>
      <c r="C65" s="14"/>
      <c r="D65" s="13">
        <f>SUM(D62:D64)</f>
        <v>0</v>
      </c>
      <c r="E65" s="14"/>
      <c r="F65" s="13">
        <f>SUM(F62:F64)</f>
        <v>0</v>
      </c>
    </row>
    <row r="66" spans="1:6" s="15" customFormat="1" x14ac:dyDescent="0.25">
      <c r="A66" s="31" t="s">
        <v>19</v>
      </c>
      <c r="B66" s="32"/>
      <c r="C66" s="14"/>
      <c r="D66" s="32"/>
      <c r="E66" s="14"/>
      <c r="F66" s="32"/>
    </row>
    <row r="67" spans="1:6" s="15" customFormat="1" x14ac:dyDescent="0.25">
      <c r="A67" s="35" t="s">
        <v>117</v>
      </c>
      <c r="B67" s="32">
        <f>SUMIF('Checking Account'!E$6:E$78,"500   Region BoD &amp; HoD",'Checking Account'!G$6:G$78)</f>
        <v>0</v>
      </c>
      <c r="C67" s="14"/>
      <c r="D67" s="36"/>
      <c r="E67" s="14"/>
      <c r="F67" s="32">
        <f>D67-B67</f>
        <v>0</v>
      </c>
    </row>
    <row r="68" spans="1:6" s="15" customFormat="1" x14ac:dyDescent="0.25">
      <c r="A68" s="35" t="s">
        <v>77</v>
      </c>
      <c r="B68" s="32">
        <f>SUMIF('Checking Account'!E$6:E$78,"510   TSTA  House of Delegates",'Checking Account'!G$6:G$78)</f>
        <v>0</v>
      </c>
      <c r="C68" s="14"/>
      <c r="D68" s="36"/>
      <c r="E68" s="14"/>
      <c r="F68" s="32">
        <f>D68-B68</f>
        <v>0</v>
      </c>
    </row>
    <row r="69" spans="1:6" s="15" customFormat="1" x14ac:dyDescent="0.25">
      <c r="A69" s="35" t="s">
        <v>78</v>
      </c>
      <c r="B69" s="32">
        <f>SUMIF('Checking Account'!E$6:E$78,"520   NEA Representative Assembly",'Checking Account'!G$6:G$78)</f>
        <v>0</v>
      </c>
      <c r="C69" s="14"/>
      <c r="D69" s="36"/>
      <c r="E69" s="14"/>
      <c r="F69" s="32">
        <f>D69-B69</f>
        <v>0</v>
      </c>
    </row>
    <row r="70" spans="1:6" s="15" customFormat="1" x14ac:dyDescent="0.25">
      <c r="A70" s="16" t="s">
        <v>20</v>
      </c>
      <c r="B70" s="13">
        <f>SUM(B67:B69)</f>
        <v>0</v>
      </c>
      <c r="C70" s="14"/>
      <c r="D70" s="13">
        <f>SUM(D67:D69)</f>
        <v>0</v>
      </c>
      <c r="E70" s="14"/>
      <c r="F70" s="13">
        <f>SUM(F67:F69)</f>
        <v>0</v>
      </c>
    </row>
    <row r="71" spans="1:6" s="15" customFormat="1" x14ac:dyDescent="0.25">
      <c r="A71" s="31" t="s">
        <v>82</v>
      </c>
      <c r="B71" s="32"/>
      <c r="C71" s="14"/>
      <c r="D71" s="32"/>
      <c r="E71" s="14"/>
      <c r="F71" s="32"/>
    </row>
    <row r="72" spans="1:6" s="15" customFormat="1" x14ac:dyDescent="0.25">
      <c r="A72" s="35" t="s">
        <v>83</v>
      </c>
      <c r="B72" s="32">
        <f>SUMIF('Checking Account'!E$6:E$78,"995   Contingency/Other",'Checking Account'!G$6:G$78)</f>
        <v>0</v>
      </c>
      <c r="C72" s="14"/>
      <c r="D72" s="36"/>
      <c r="E72" s="14"/>
      <c r="F72" s="32">
        <f>D72-B72</f>
        <v>0</v>
      </c>
    </row>
    <row r="73" spans="1:6" s="15" customFormat="1" x14ac:dyDescent="0.25">
      <c r="A73" s="16" t="s">
        <v>84</v>
      </c>
      <c r="B73" s="13">
        <f>SUM(B72)</f>
        <v>0</v>
      </c>
      <c r="C73" s="14"/>
      <c r="D73" s="13">
        <f>SUM(D72)</f>
        <v>0</v>
      </c>
      <c r="E73" s="14"/>
      <c r="F73" s="13">
        <f>SUM(F72)</f>
        <v>0</v>
      </c>
    </row>
    <row r="74" spans="1:6" s="15" customFormat="1" x14ac:dyDescent="0.25">
      <c r="A74" s="35"/>
      <c r="B74" s="32"/>
      <c r="C74" s="14"/>
      <c r="D74" s="61"/>
      <c r="E74" s="14"/>
      <c r="F74" s="32"/>
    </row>
    <row r="75" spans="1:6" s="15" customFormat="1" ht="13.8" thickBot="1" x14ac:dyDescent="0.3">
      <c r="A75" s="31" t="s">
        <v>7</v>
      </c>
      <c r="B75" s="19">
        <f>B55+B45+B25+B65+B60+B70+B34+B29+B50+B73</f>
        <v>0</v>
      </c>
      <c r="C75" s="14"/>
      <c r="D75" s="19">
        <f>D55+D45+D25+D65+D60+D70+D34+D29+D50+D73</f>
        <v>0</v>
      </c>
      <c r="E75" s="14"/>
      <c r="F75" s="19">
        <f>F55+F45+F25+F65+F60+F70+F34+F29+F50+F73</f>
        <v>0</v>
      </c>
    </row>
    <row r="76" spans="1:6" s="15" customFormat="1" ht="13.8" thickTop="1" x14ac:dyDescent="0.25">
      <c r="A76" s="20"/>
      <c r="B76" s="32"/>
      <c r="C76" s="14"/>
      <c r="D76" s="32"/>
      <c r="E76" s="14"/>
      <c r="F76" s="32"/>
    </row>
    <row r="77" spans="1:6" s="15" customFormat="1" ht="13.8" thickBot="1" x14ac:dyDescent="0.3">
      <c r="A77" s="31" t="s">
        <v>29</v>
      </c>
      <c r="B77" s="19">
        <f>B16-B75</f>
        <v>0</v>
      </c>
      <c r="C77" s="14"/>
      <c r="D77" s="19">
        <f>D16-D75</f>
        <v>0</v>
      </c>
      <c r="E77" s="14"/>
      <c r="F77" s="19">
        <f>F16-F75</f>
        <v>0</v>
      </c>
    </row>
    <row r="78" spans="1:6" s="15" customFormat="1" ht="13.8" thickTop="1" x14ac:dyDescent="0.25">
      <c r="A78" s="20"/>
      <c r="C78" s="40"/>
      <c r="E78" s="40"/>
    </row>
    <row r="79" spans="1:6" s="15" customFormat="1" x14ac:dyDescent="0.25">
      <c r="A79" s="31" t="s">
        <v>65</v>
      </c>
      <c r="B79" s="32">
        <f>SUMIF('Savings Acct'!E$6:E$78,"996   NEA/TSTA Dues",'Savings Acct'!F$6:F$78)+SUMIF('Checking Account'!E$6:E$78,"996   NEA/TSTA Dues",'Checking Account'!F$6:F$78)-SUMIF('Checking Account'!E$6:E$78,"996   NEA/TSTA Dues",'Checking Account'!G$6:G$78)</f>
        <v>0</v>
      </c>
      <c r="C79" s="40"/>
      <c r="E79" s="40"/>
    </row>
    <row r="80" spans="1:6" s="15" customFormat="1" x14ac:dyDescent="0.25">
      <c r="A80" s="20"/>
      <c r="C80" s="40"/>
      <c r="E80" s="40"/>
    </row>
    <row r="81" spans="1:5" s="15" customFormat="1" ht="13.8" thickBot="1" x14ac:dyDescent="0.3">
      <c r="A81" s="31" t="s">
        <v>132</v>
      </c>
      <c r="B81" s="41">
        <f>B8+B77+B79</f>
        <v>0</v>
      </c>
      <c r="C81" s="40"/>
      <c r="E81" s="40"/>
    </row>
    <row r="82" spans="1:5" s="15" customFormat="1" ht="13.8" thickTop="1" x14ac:dyDescent="0.25">
      <c r="A82" s="20"/>
      <c r="C82" s="40"/>
      <c r="E82" s="40"/>
    </row>
    <row r="83" spans="1:5" s="15" customFormat="1" x14ac:dyDescent="0.25">
      <c r="A83" s="31" t="s">
        <v>68</v>
      </c>
      <c r="B83" s="32">
        <f>SUMIF('Checking Account'!E$6:E$78,"998   Transfer Between Bank Accounts",'Checking Account'!F$6:F$78)+SUMIF('Savings Acct'!E$6:E$78,"998   Transfer Between Bank Accounts",'Savings Acct'!F$6:F$78)-SUMIF('Checking Account'!E$6:E$78,"998   Transfer Between Bank Accounts",'Checking Account'!G$6:G$78)-SUMIF('Savings Acct'!E$6:E$78,"998   Transfer Between Bank Accounts",'Savings Acct'!G$6:G$78)</f>
        <v>0</v>
      </c>
      <c r="C83" s="40"/>
      <c r="E83" s="40"/>
    </row>
    <row r="84" spans="1:5" s="15" customFormat="1" x14ac:dyDescent="0.25">
      <c r="A84" s="20"/>
      <c r="C84" s="40"/>
      <c r="E84" s="40"/>
    </row>
    <row r="85" spans="1:5" s="15" customFormat="1" x14ac:dyDescent="0.25">
      <c r="A85" s="20"/>
      <c r="C85" s="40"/>
      <c r="E85" s="40"/>
    </row>
    <row r="86" spans="1:5" s="15" customFormat="1" x14ac:dyDescent="0.25">
      <c r="A86" s="20"/>
      <c r="C86" s="40"/>
      <c r="E86" s="40"/>
    </row>
    <row r="87" spans="1:5" s="15" customFormat="1" x14ac:dyDescent="0.25">
      <c r="A87" s="20"/>
      <c r="C87" s="40"/>
      <c r="E87" s="40"/>
    </row>
    <row r="88" spans="1:5" s="15" customFormat="1" x14ac:dyDescent="0.25">
      <c r="A88" s="20"/>
      <c r="C88" s="40"/>
      <c r="E88" s="40"/>
    </row>
    <row r="89" spans="1:5" s="15" customFormat="1" x14ac:dyDescent="0.25">
      <c r="A89" s="20"/>
      <c r="C89" s="40"/>
      <c r="E89" s="40"/>
    </row>
    <row r="90" spans="1:5" s="15" customFormat="1" x14ac:dyDescent="0.25">
      <c r="A90" s="20"/>
      <c r="C90" s="40"/>
      <c r="E90" s="40"/>
    </row>
    <row r="91" spans="1:5" s="15" customFormat="1" x14ac:dyDescent="0.25">
      <c r="A91" s="20"/>
      <c r="C91" s="40"/>
      <c r="E91" s="40"/>
    </row>
    <row r="92" spans="1:5" s="15" customFormat="1" x14ac:dyDescent="0.25">
      <c r="A92" s="20"/>
      <c r="C92" s="40"/>
      <c r="E92" s="40"/>
    </row>
    <row r="93" spans="1:5" s="15" customFormat="1" x14ac:dyDescent="0.25">
      <c r="A93" s="20"/>
      <c r="C93" s="40"/>
      <c r="E93" s="40"/>
    </row>
  </sheetData>
  <sheetProtection sheet="1" objects="1" scenarios="1" formatCells="0" formatColumns="0" formatRows="0" selectLockedCells="1"/>
  <mergeCells count="1">
    <mergeCell ref="B5:F5"/>
  </mergeCells>
  <phoneticPr fontId="0" type="noConversion"/>
  <printOptions horizontalCentered="1"/>
  <pageMargins left="0.5" right="0.5" top="1" bottom="1" header="0.5" footer="0.5"/>
  <pageSetup scale="87" orientation="portrait" r:id="rId1"/>
  <headerFooter alignWithMargins="0"/>
  <rowBreaks count="1" manualBreakCount="1">
    <brk id="55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0"/>
  <sheetViews>
    <sheetView workbookViewId="0">
      <selection activeCell="C23" sqref="C23"/>
    </sheetView>
  </sheetViews>
  <sheetFormatPr defaultColWidth="8.88671875" defaultRowHeight="13.2" x14ac:dyDescent="0.25"/>
  <cols>
    <col min="1" max="1" width="47.88671875" style="20" bestFit="1" customWidth="1"/>
    <col min="2" max="16384" width="8.88671875" style="20"/>
  </cols>
  <sheetData>
    <row r="2" spans="1:1" x14ac:dyDescent="0.25">
      <c r="A2" s="20" t="s">
        <v>63</v>
      </c>
    </row>
    <row r="3" spans="1:1" x14ac:dyDescent="0.25">
      <c r="A3" s="20" t="s">
        <v>66</v>
      </c>
    </row>
    <row r="4" spans="1:1" x14ac:dyDescent="0.25">
      <c r="A4" s="20" t="s">
        <v>64</v>
      </c>
    </row>
    <row r="5" spans="1:1" x14ac:dyDescent="0.25">
      <c r="A5" s="20" t="s">
        <v>109</v>
      </c>
    </row>
    <row r="6" spans="1:1" x14ac:dyDescent="0.25">
      <c r="A6" s="20" t="s">
        <v>108</v>
      </c>
    </row>
    <row r="7" spans="1:1" x14ac:dyDescent="0.25">
      <c r="A7" s="20" t="s">
        <v>41</v>
      </c>
    </row>
    <row r="8" spans="1:1" x14ac:dyDescent="0.25">
      <c r="A8" s="20" t="s">
        <v>42</v>
      </c>
    </row>
    <row r="9" spans="1:1" x14ac:dyDescent="0.25">
      <c r="A9" s="20" t="s">
        <v>43</v>
      </c>
    </row>
    <row r="10" spans="1:1" x14ac:dyDescent="0.25">
      <c r="A10" s="20" t="s">
        <v>91</v>
      </c>
    </row>
    <row r="11" spans="1:1" x14ac:dyDescent="0.25">
      <c r="A11" s="20" t="s">
        <v>44</v>
      </c>
    </row>
    <row r="12" spans="1:1" x14ac:dyDescent="0.25">
      <c r="A12" s="20" t="s">
        <v>45</v>
      </c>
    </row>
    <row r="13" spans="1:1" x14ac:dyDescent="0.25">
      <c r="A13" s="20" t="s">
        <v>46</v>
      </c>
    </row>
    <row r="14" spans="1:1" x14ac:dyDescent="0.25">
      <c r="A14" s="20" t="s">
        <v>47</v>
      </c>
    </row>
    <row r="15" spans="1:1" x14ac:dyDescent="0.25">
      <c r="A15" s="20" t="s">
        <v>92</v>
      </c>
    </row>
    <row r="16" spans="1:1" x14ac:dyDescent="0.25">
      <c r="A16" s="20" t="s">
        <v>48</v>
      </c>
    </row>
    <row r="17" spans="1:1" x14ac:dyDescent="0.25">
      <c r="A17" s="20" t="s">
        <v>49</v>
      </c>
    </row>
    <row r="18" spans="1:1" x14ac:dyDescent="0.25">
      <c r="A18" s="20" t="s">
        <v>50</v>
      </c>
    </row>
    <row r="19" spans="1:1" x14ac:dyDescent="0.25">
      <c r="A19" s="20" t="s">
        <v>51</v>
      </c>
    </row>
    <row r="20" spans="1:1" x14ac:dyDescent="0.25">
      <c r="A20" s="20" t="s">
        <v>86</v>
      </c>
    </row>
    <row r="21" spans="1:1" x14ac:dyDescent="0.25">
      <c r="A21" s="20" t="s">
        <v>52</v>
      </c>
    </row>
    <row r="22" spans="1:1" x14ac:dyDescent="0.25">
      <c r="A22" s="20" t="s">
        <v>53</v>
      </c>
    </row>
    <row r="23" spans="1:1" x14ac:dyDescent="0.25">
      <c r="A23" s="20" t="s">
        <v>93</v>
      </c>
    </row>
    <row r="24" spans="1:1" x14ac:dyDescent="0.25">
      <c r="A24" s="20" t="s">
        <v>94</v>
      </c>
    </row>
    <row r="25" spans="1:1" x14ac:dyDescent="0.25">
      <c r="A25" s="20" t="s">
        <v>54</v>
      </c>
    </row>
    <row r="26" spans="1:1" x14ac:dyDescent="0.25">
      <c r="A26" s="20" t="s">
        <v>55</v>
      </c>
    </row>
    <row r="27" spans="1:1" x14ac:dyDescent="0.25">
      <c r="A27" s="20" t="s">
        <v>56</v>
      </c>
    </row>
    <row r="28" spans="1:1" x14ac:dyDescent="0.25">
      <c r="A28" s="20" t="s">
        <v>57</v>
      </c>
    </row>
    <row r="29" spans="1:1" x14ac:dyDescent="0.25">
      <c r="A29" s="20" t="s">
        <v>58</v>
      </c>
    </row>
    <row r="30" spans="1:1" x14ac:dyDescent="0.25">
      <c r="A30" s="20" t="s">
        <v>114</v>
      </c>
    </row>
    <row r="31" spans="1:1" x14ac:dyDescent="0.25">
      <c r="A31" s="20" t="s">
        <v>87</v>
      </c>
    </row>
    <row r="32" spans="1:1" x14ac:dyDescent="0.25">
      <c r="A32" s="20" t="s">
        <v>95</v>
      </c>
    </row>
    <row r="33" spans="1:1" x14ac:dyDescent="0.25">
      <c r="A33" s="20" t="s">
        <v>59</v>
      </c>
    </row>
    <row r="34" spans="1:1" x14ac:dyDescent="0.25">
      <c r="A34" s="20" t="s">
        <v>60</v>
      </c>
    </row>
    <row r="35" spans="1:1" x14ac:dyDescent="0.25">
      <c r="A35" s="20" t="s">
        <v>96</v>
      </c>
    </row>
    <row r="36" spans="1:1" x14ac:dyDescent="0.25">
      <c r="A36" s="20" t="s">
        <v>97</v>
      </c>
    </row>
    <row r="37" spans="1:1" x14ac:dyDescent="0.25">
      <c r="A37" s="20" t="s">
        <v>61</v>
      </c>
    </row>
    <row r="38" spans="1:1" x14ac:dyDescent="0.25">
      <c r="A38" s="20" t="s">
        <v>98</v>
      </c>
    </row>
    <row r="39" spans="1:1" x14ac:dyDescent="0.25">
      <c r="A39" s="20" t="s">
        <v>99</v>
      </c>
    </row>
    <row r="40" spans="1:1" x14ac:dyDescent="0.25">
      <c r="A40" s="20" t="s">
        <v>100</v>
      </c>
    </row>
    <row r="41" spans="1:1" x14ac:dyDescent="0.25">
      <c r="A41" s="20" t="s">
        <v>101</v>
      </c>
    </row>
    <row r="42" spans="1:1" x14ac:dyDescent="0.25">
      <c r="A42" s="20" t="s">
        <v>102</v>
      </c>
    </row>
    <row r="43" spans="1:1" x14ac:dyDescent="0.25">
      <c r="A43" s="20" t="s">
        <v>103</v>
      </c>
    </row>
    <row r="44" spans="1:1" x14ac:dyDescent="0.25">
      <c r="A44" s="20" t="s">
        <v>104</v>
      </c>
    </row>
    <row r="45" spans="1:1" x14ac:dyDescent="0.25">
      <c r="A45" s="20" t="s">
        <v>105</v>
      </c>
    </row>
    <row r="46" spans="1:1" x14ac:dyDescent="0.25">
      <c r="A46" s="20" t="s">
        <v>106</v>
      </c>
    </row>
    <row r="47" spans="1:1" x14ac:dyDescent="0.25">
      <c r="A47" s="20" t="s">
        <v>107</v>
      </c>
    </row>
    <row r="48" spans="1:1" x14ac:dyDescent="0.25">
      <c r="A48" s="20" t="s">
        <v>62</v>
      </c>
    </row>
    <row r="49" spans="1:1" x14ac:dyDescent="0.25">
      <c r="A49" s="20" t="s">
        <v>88</v>
      </c>
    </row>
    <row r="50" spans="1:1" x14ac:dyDescent="0.25">
      <c r="A50" s="20" t="s">
        <v>89</v>
      </c>
    </row>
  </sheetData>
  <phoneticPr fontId="4" type="noConversion"/>
  <printOptions gridLines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Savings Acct</vt:lpstr>
      <vt:lpstr>Checking Account</vt:lpstr>
      <vt:lpstr>Summary</vt:lpstr>
      <vt:lpstr>Drop Down List</vt:lpstr>
      <vt:lpstr>Categories</vt:lpstr>
      <vt:lpstr>Summary!Print_Area</vt:lpstr>
      <vt:lpstr>'Checking Account'!Print_Titles</vt:lpstr>
      <vt:lpstr>Summary!Print_Titles</vt:lpstr>
    </vt:vector>
  </TitlesOfParts>
  <Company>AISD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Babs Didner</cp:lastModifiedBy>
  <cp:lastPrinted>2014-05-30T17:55:17Z</cp:lastPrinted>
  <dcterms:created xsi:type="dcterms:W3CDTF">2002-06-10T20:41:56Z</dcterms:created>
  <dcterms:modified xsi:type="dcterms:W3CDTF">2015-06-09T20:05:03Z</dcterms:modified>
</cp:coreProperties>
</file>